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47" i="1"/>
  <c r="C46"/>
  <c r="D46"/>
  <c r="E46"/>
  <c r="B46"/>
  <c r="C27"/>
  <c r="D27"/>
  <c r="E27"/>
  <c r="B27"/>
  <c r="B26"/>
  <c r="B25"/>
  <c r="C41"/>
  <c r="D41"/>
  <c r="E41"/>
  <c r="B41"/>
  <c r="C22"/>
  <c r="D22"/>
  <c r="E22"/>
  <c r="B22"/>
  <c r="B3"/>
  <c r="B9"/>
  <c r="C44"/>
  <c r="D44"/>
  <c r="E44"/>
  <c r="C25"/>
  <c r="D25"/>
  <c r="E25"/>
  <c r="B44"/>
  <c r="B45" s="1"/>
  <c r="B42"/>
  <c r="D39"/>
  <c r="E42"/>
  <c r="D42"/>
  <c r="C42"/>
  <c r="C23"/>
  <c r="D23"/>
  <c r="E23"/>
  <c r="B23"/>
  <c r="D20"/>
  <c r="B37"/>
  <c r="B18"/>
  <c r="E4"/>
  <c r="E43"/>
  <c r="D43"/>
  <c r="C43"/>
  <c r="B43"/>
  <c r="E40"/>
  <c r="D40"/>
  <c r="C40"/>
  <c r="B40"/>
  <c r="B7"/>
  <c r="B8" s="1"/>
  <c r="B2"/>
  <c r="C28" l="1"/>
  <c r="C47" s="1"/>
  <c r="B28"/>
  <c r="E28"/>
  <c r="E47" s="1"/>
  <c r="D28"/>
  <c r="D47" s="1"/>
</calcChain>
</file>

<file path=xl/sharedStrings.xml><?xml version="1.0" encoding="utf-8"?>
<sst xmlns="http://schemas.openxmlformats.org/spreadsheetml/2006/main" count="77" uniqueCount="43">
  <si>
    <t>酢酸エチルの分子量(文献値)</t>
    <rPh sb="0" eb="2">
      <t>サクサン</t>
    </rPh>
    <rPh sb="6" eb="9">
      <t>ブンシリョウ</t>
    </rPh>
    <rPh sb="10" eb="13">
      <t>ブンケンチ</t>
    </rPh>
    <phoneticPr fontId="1"/>
  </si>
  <si>
    <t>空気の密度(文献値)</t>
    <rPh sb="0" eb="2">
      <t>クウキ</t>
    </rPh>
    <rPh sb="3" eb="5">
      <t>ミツド</t>
    </rPh>
    <rPh sb="6" eb="9">
      <t>ブンケンチ</t>
    </rPh>
    <phoneticPr fontId="1"/>
  </si>
  <si>
    <t>天秤番号</t>
    <rPh sb="0" eb="4">
      <t>テンビンバンゴウ</t>
    </rPh>
    <phoneticPr fontId="1"/>
  </si>
  <si>
    <t>ピクノメーター番号</t>
    <rPh sb="7" eb="9">
      <t>バンゴウ</t>
    </rPh>
    <phoneticPr fontId="1"/>
  </si>
  <si>
    <t>重量(ピクノメーター)</t>
    <rPh sb="0" eb="2">
      <t>ジュウリョウ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</si>
  <si>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</si>
  <si>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</si>
  <si>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</si>
  <si>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</si>
  <si>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平均</t>
    <rPh sb="0" eb="2">
      <t>ヘイキン</t>
    </rPh>
    <phoneticPr fontId="1"/>
  </si>
  <si>
    <t>蒸留水</t>
    <rPh sb="0" eb="3">
      <t>ジョウリュウスイ</t>
    </rPh>
    <phoneticPr fontId="1"/>
  </si>
  <si>
    <t>蒸留水+ピクノメーター</t>
    <rPh sb="0" eb="3">
      <t>ジョウリュウスイ</t>
    </rPh>
    <phoneticPr fontId="1"/>
  </si>
  <si>
    <t>真空びんの容積</t>
    <rPh sb="0" eb="2">
      <t>シンクウ</t>
    </rPh>
    <rPh sb="5" eb="7">
      <t>ヨウセキ</t>
    </rPh>
    <phoneticPr fontId="1"/>
  </si>
  <si>
    <t>[mL]</t>
    <phoneticPr fontId="1"/>
  </si>
  <si>
    <t>[g]</t>
    <phoneticPr fontId="1"/>
  </si>
  <si>
    <t>真空びん+空気</t>
    <rPh sb="0" eb="2">
      <t>シンクウ</t>
    </rPh>
    <rPh sb="5" eb="7">
      <t>クウキ</t>
    </rPh>
    <phoneticPr fontId="1"/>
  </si>
  <si>
    <t>真空びん+真空</t>
    <rPh sb="0" eb="2">
      <t>シンクウ</t>
    </rPh>
    <rPh sb="5" eb="7">
      <t>シンクウ</t>
    </rPh>
    <phoneticPr fontId="1"/>
  </si>
  <si>
    <t>空気の重さ</t>
    <rPh sb="0" eb="2">
      <t>クウキ</t>
    </rPh>
    <rPh sb="3" eb="4">
      <t>オモ</t>
    </rPh>
    <phoneticPr fontId="1"/>
  </si>
  <si>
    <t>空気の密度</t>
    <rPh sb="0" eb="2">
      <t>クウキ</t>
    </rPh>
    <rPh sb="3" eb="5">
      <t>ミツド</t>
    </rPh>
    <phoneticPr fontId="1"/>
  </si>
  <si>
    <t>[g/cm^3]</t>
    <phoneticPr fontId="1"/>
  </si>
  <si>
    <t>[cm^3]</t>
    <phoneticPr fontId="1"/>
  </si>
  <si>
    <t>ピクノメーター内の空気の重さ</t>
    <rPh sb="7" eb="8">
      <t>ナイ</t>
    </rPh>
    <rPh sb="9" eb="11">
      <t>クウキ</t>
    </rPh>
    <rPh sb="12" eb="13">
      <t>オモ</t>
    </rPh>
    <phoneticPr fontId="1"/>
  </si>
  <si>
    <t>蒸留水の密度</t>
    <rPh sb="0" eb="3">
      <t>ジョウリュウスイ</t>
    </rPh>
    <rPh sb="4" eb="6">
      <t>ミツド</t>
    </rPh>
    <phoneticPr fontId="1"/>
  </si>
  <si>
    <t>気温</t>
    <rPh sb="0" eb="2">
      <t>キオン</t>
    </rPh>
    <phoneticPr fontId="1"/>
  </si>
  <si>
    <t>気圧</t>
    <rPh sb="0" eb="2">
      <t>キアツ</t>
    </rPh>
    <phoneticPr fontId="1"/>
  </si>
  <si>
    <t>[hPa]</t>
    <phoneticPr fontId="1"/>
  </si>
  <si>
    <t>[mmHg]</t>
    <phoneticPr fontId="1"/>
  </si>
  <si>
    <t>蒸気圧</t>
    <rPh sb="0" eb="3">
      <t>ジョウキアツ</t>
    </rPh>
    <phoneticPr fontId="1"/>
  </si>
  <si>
    <t>未知試料記号</t>
    <rPh sb="0" eb="4">
      <t>ミチシリョウ</t>
    </rPh>
    <rPh sb="4" eb="6">
      <t>キゴウ</t>
    </rPh>
    <phoneticPr fontId="1"/>
  </si>
  <si>
    <t>B</t>
    <phoneticPr fontId="1"/>
  </si>
  <si>
    <t>dw</t>
    <phoneticPr fontId="1"/>
  </si>
  <si>
    <t>蒸気の重さ</t>
    <rPh sb="0" eb="2">
      <t>ジョウキ</t>
    </rPh>
    <rPh sb="3" eb="4">
      <t>オモ</t>
    </rPh>
    <phoneticPr fontId="1"/>
  </si>
  <si>
    <t>酢酸エチルの分子量</t>
    <rPh sb="0" eb="2">
      <t>サクサン</t>
    </rPh>
    <rPh sb="6" eb="9">
      <t>ブンシリョウ</t>
    </rPh>
    <phoneticPr fontId="1"/>
  </si>
  <si>
    <t>気体定数</t>
    <rPh sb="0" eb="4">
      <t>キタイテイスウ</t>
    </rPh>
    <phoneticPr fontId="1"/>
  </si>
  <si>
    <t>未知試料記号Bの分子量</t>
    <rPh sb="0" eb="4">
      <t>ミチシリョウ</t>
    </rPh>
    <rPh sb="4" eb="6">
      <t>キゴウ</t>
    </rPh>
    <rPh sb="8" eb="11">
      <t>ブンシリョウ</t>
    </rPh>
    <phoneticPr fontId="1"/>
  </si>
  <si>
    <t>収束率</t>
    <rPh sb="0" eb="3">
      <t>シュウソクリツ</t>
    </rPh>
    <phoneticPr fontId="1"/>
  </si>
  <si>
    <t>ピクノメーターの容積</t>
    <rPh sb="8" eb="10">
      <t>ヨウセキ</t>
    </rPh>
    <phoneticPr fontId="1"/>
  </si>
  <si>
    <t>[g]</t>
    <phoneticPr fontId="1"/>
  </si>
  <si>
    <t>空気の密度(状態方程式)</t>
    <rPh sb="0" eb="2">
      <t>クウキ</t>
    </rPh>
    <rPh sb="3" eb="5">
      <t>ミツド</t>
    </rPh>
    <rPh sb="6" eb="8">
      <t>ジョウタイ</t>
    </rPh>
    <rPh sb="8" eb="11">
      <t>ホウテイシキ</t>
    </rPh>
    <phoneticPr fontId="1"/>
  </si>
  <si>
    <t>収束率</t>
    <rPh sb="0" eb="2">
      <t>シュウソク</t>
    </rPh>
    <rPh sb="2" eb="3">
      <t>リツ</t>
    </rPh>
    <phoneticPr fontId="1"/>
  </si>
  <si>
    <t>酢酸エチルの沸点</t>
    <rPh sb="0" eb="2">
      <t>サクサン</t>
    </rPh>
    <rPh sb="6" eb="8">
      <t>フッテン</t>
    </rPh>
    <phoneticPr fontId="1"/>
  </si>
  <si>
    <t>[℃]</t>
    <phoneticPr fontId="1"/>
  </si>
  <si>
    <t>Bの沸点</t>
    <rPh sb="2" eb="4">
      <t>フッテン</t>
    </rPh>
    <phoneticPr fontId="1"/>
  </si>
</sst>
</file>

<file path=xl/styles.xml><?xml version="1.0" encoding="utf-8"?>
<styleSheet xmlns="http://schemas.openxmlformats.org/spreadsheetml/2006/main">
  <numFmts count="6">
    <numFmt numFmtId="176" formatCode="0.000.E+00"/>
    <numFmt numFmtId="177" formatCode="0.000_ "/>
    <numFmt numFmtId="178" formatCode="0.0_ "/>
    <numFmt numFmtId="179" formatCode="0.00_ "/>
    <numFmt numFmtId="180" formatCode="0.00.E+00"/>
    <numFmt numFmtId="181" formatCode="0.0%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177" fontId="0" fillId="0" borderId="0" xfId="0" applyNumberFormat="1" applyFont="1" applyAlignment="1">
      <alignment horizontal="right" vertical="center"/>
    </xf>
    <xf numFmtId="178" fontId="0" fillId="0" borderId="0" xfId="0" applyNumberForma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181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9" fontId="0" fillId="0" borderId="0" xfId="1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85" zoomScaleNormal="85" workbookViewId="0">
      <selection activeCell="B50" sqref="B50"/>
    </sheetView>
  </sheetViews>
  <sheetFormatPr defaultRowHeight="13.5"/>
  <cols>
    <col min="1" max="1" width="26.375" bestFit="1" customWidth="1"/>
    <col min="2" max="2" width="12.75" style="2" bestFit="1" customWidth="1"/>
    <col min="3" max="5" width="12.75" bestFit="1" customWidth="1"/>
  </cols>
  <sheetData>
    <row r="1" spans="1:8">
      <c r="A1" t="s">
        <v>0</v>
      </c>
      <c r="B1" s="2">
        <v>88</v>
      </c>
      <c r="D1" t="s">
        <v>23</v>
      </c>
      <c r="E1" s="6">
        <v>30</v>
      </c>
      <c r="F1" s="6">
        <v>27</v>
      </c>
      <c r="G1" s="6">
        <v>25</v>
      </c>
      <c r="H1">
        <v>22.8</v>
      </c>
    </row>
    <row r="2" spans="1:8">
      <c r="A2" t="s">
        <v>1</v>
      </c>
      <c r="B2" s="3">
        <f>28.8/22400</f>
        <v>1.2857142857142856E-3</v>
      </c>
      <c r="D2" t="s">
        <v>24</v>
      </c>
      <c r="E2">
        <v>996.8</v>
      </c>
      <c r="F2" t="s">
        <v>25</v>
      </c>
      <c r="G2" s="6"/>
    </row>
    <row r="3" spans="1:8">
      <c r="A3" t="s">
        <v>38</v>
      </c>
      <c r="B3" s="11">
        <f>E2*100*28.8/E4/(273+E1)/1000</f>
        <v>1.1395880025818314E-3</v>
      </c>
      <c r="E3">
        <v>747.4</v>
      </c>
      <c r="F3" t="s">
        <v>26</v>
      </c>
    </row>
    <row r="4" spans="1:8">
      <c r="A4" t="s">
        <v>12</v>
      </c>
      <c r="B4" s="2">
        <v>123.7</v>
      </c>
      <c r="C4" t="s">
        <v>13</v>
      </c>
      <c r="D4" t="s">
        <v>33</v>
      </c>
      <c r="E4" s="9">
        <f>8.314*POWER(10,3)</f>
        <v>8314</v>
      </c>
    </row>
    <row r="5" spans="1:8">
      <c r="A5" t="s">
        <v>15</v>
      </c>
      <c r="B5" s="2">
        <v>110.258</v>
      </c>
      <c r="C5" t="s">
        <v>14</v>
      </c>
      <c r="D5" t="s">
        <v>40</v>
      </c>
      <c r="E5">
        <v>76.3</v>
      </c>
      <c r="F5" t="s">
        <v>41</v>
      </c>
    </row>
    <row r="6" spans="1:8">
      <c r="A6" t="s">
        <v>16</v>
      </c>
      <c r="B6" s="2">
        <v>110.11799999999999</v>
      </c>
      <c r="C6" t="s">
        <v>14</v>
      </c>
      <c r="D6" t="s">
        <v>42</v>
      </c>
      <c r="E6" s="6">
        <v>82</v>
      </c>
      <c r="F6" t="s">
        <v>41</v>
      </c>
    </row>
    <row r="7" spans="1:8">
      <c r="A7" t="s">
        <v>17</v>
      </c>
      <c r="B7" s="4">
        <f>B5-B6</f>
        <v>0.14000000000000057</v>
      </c>
      <c r="C7" t="s">
        <v>14</v>
      </c>
    </row>
    <row r="8" spans="1:8">
      <c r="A8" t="s">
        <v>18</v>
      </c>
      <c r="B8" s="11">
        <f>B7/B4</f>
        <v>1.1317704122877977E-3</v>
      </c>
      <c r="C8" t="s">
        <v>19</v>
      </c>
    </row>
    <row r="9" spans="1:8">
      <c r="A9" t="s">
        <v>39</v>
      </c>
      <c r="B9" s="13">
        <f>B8/B3</f>
        <v>0.99313998543655924</v>
      </c>
    </row>
    <row r="11" spans="1:8">
      <c r="A11" t="s">
        <v>2</v>
      </c>
      <c r="B11" s="2">
        <v>8</v>
      </c>
    </row>
    <row r="12" spans="1:8">
      <c r="A12" t="s">
        <v>3</v>
      </c>
      <c r="B12" s="2">
        <v>71</v>
      </c>
    </row>
    <row r="13" spans="1:8">
      <c r="A13" t="s">
        <v>4</v>
      </c>
      <c r="B13" s="2">
        <v>55.779000000000003</v>
      </c>
      <c r="C13" t="s">
        <v>14</v>
      </c>
    </row>
    <row r="14" spans="1:8">
      <c r="A14" t="s">
        <v>5</v>
      </c>
      <c r="B14" s="2">
        <v>56.082999999999998</v>
      </c>
      <c r="C14" t="s">
        <v>14</v>
      </c>
    </row>
    <row r="15" spans="1:8">
      <c r="A15" t="s">
        <v>6</v>
      </c>
      <c r="B15" s="2">
        <v>56.101999999999997</v>
      </c>
      <c r="C15" t="s">
        <v>14</v>
      </c>
    </row>
    <row r="16" spans="1:8">
      <c r="A16" t="s">
        <v>7</v>
      </c>
      <c r="B16" s="5">
        <v>56.09</v>
      </c>
      <c r="C16" t="s">
        <v>14</v>
      </c>
    </row>
    <row r="17" spans="1:6">
      <c r="A17" t="s">
        <v>8</v>
      </c>
      <c r="B17" s="2">
        <v>56.098999999999997</v>
      </c>
      <c r="C17" t="s">
        <v>14</v>
      </c>
      <c r="D17" s="1"/>
    </row>
    <row r="18" spans="1:6">
      <c r="A18" t="s">
        <v>9</v>
      </c>
      <c r="B18" s="1">
        <f>AVERAGE(B14:B17)</f>
        <v>56.093499999999999</v>
      </c>
      <c r="C18" t="s">
        <v>37</v>
      </c>
      <c r="D18" s="1"/>
    </row>
    <row r="19" spans="1:6">
      <c r="A19" t="s">
        <v>11</v>
      </c>
      <c r="B19" s="2">
        <v>159.952</v>
      </c>
      <c r="C19" t="s">
        <v>14</v>
      </c>
    </row>
    <row r="20" spans="1:6">
      <c r="A20" t="s">
        <v>10</v>
      </c>
      <c r="D20" s="14">
        <f>B19-$B13</f>
        <v>104.173</v>
      </c>
      <c r="E20" t="s">
        <v>14</v>
      </c>
    </row>
    <row r="21" spans="1:6">
      <c r="A21" t="s">
        <v>22</v>
      </c>
      <c r="B21" s="7">
        <v>0.99565000000000003</v>
      </c>
      <c r="C21" s="8">
        <v>0.99651999999999996</v>
      </c>
      <c r="D21" s="8">
        <v>0.99704999999999999</v>
      </c>
      <c r="E21" s="8">
        <v>0.99751000000000001</v>
      </c>
    </row>
    <row r="22" spans="1:6">
      <c r="A22" t="s">
        <v>36</v>
      </c>
      <c r="B22" s="10">
        <f>$D20/B21</f>
        <v>104.62813237583488</v>
      </c>
      <c r="C22" s="10">
        <f t="shared" ref="C22:E22" si="0">$D20/C21</f>
        <v>104.53678802231767</v>
      </c>
      <c r="D22" s="10">
        <f t="shared" si="0"/>
        <v>104.48121959781355</v>
      </c>
      <c r="E22" s="10">
        <f t="shared" si="0"/>
        <v>104.43303826528054</v>
      </c>
      <c r="F22" t="s">
        <v>20</v>
      </c>
    </row>
    <row r="23" spans="1:6">
      <c r="A23" t="s">
        <v>21</v>
      </c>
      <c r="B23" s="11">
        <f>$B$8*B22</f>
        <v>0.11841502451590091</v>
      </c>
      <c r="C23" s="11">
        <f t="shared" ref="C23:E23" si="1">$B$8*C22</f>
        <v>0.11831164367926057</v>
      </c>
      <c r="D23" s="11">
        <f t="shared" si="1"/>
        <v>0.11824875298054936</v>
      </c>
      <c r="E23" s="11">
        <f t="shared" si="1"/>
        <v>0.11819422277396391</v>
      </c>
      <c r="F23" t="s">
        <v>14</v>
      </c>
    </row>
    <row r="24" spans="1:6">
      <c r="A24" t="s">
        <v>27</v>
      </c>
      <c r="B24" s="7">
        <v>126</v>
      </c>
      <c r="C24" s="8">
        <v>112</v>
      </c>
      <c r="D24" s="8">
        <v>98</v>
      </c>
      <c r="E24" s="8">
        <v>90</v>
      </c>
    </row>
    <row r="25" spans="1:6">
      <c r="A25" t="s">
        <v>30</v>
      </c>
      <c r="B25" s="11">
        <f>B24/$E$3*B22*$B$8</f>
        <v>1.99629289389932E-2</v>
      </c>
      <c r="C25" s="11">
        <f t="shared" ref="C25:E25" si="2">C24/$E$3*C22*$B$8</f>
        <v>1.7729333813322434E-2</v>
      </c>
      <c r="D25" s="11">
        <f t="shared" si="2"/>
        <v>1.5504920781500987E-2</v>
      </c>
      <c r="E25" s="11">
        <f t="shared" si="2"/>
        <v>1.423264657433336E-2</v>
      </c>
    </row>
    <row r="26" spans="1:6">
      <c r="A26" t="s">
        <v>31</v>
      </c>
      <c r="B26" s="4">
        <f>$B18+B25-$B13</f>
        <v>0.33446292893898999</v>
      </c>
    </row>
    <row r="27" spans="1:6">
      <c r="A27" t="s">
        <v>32</v>
      </c>
      <c r="B27" s="12">
        <f>$B26*$E$4*(273+$E$5)/($E$2*100)/($B22/1000)</f>
        <v>93.132249281052736</v>
      </c>
      <c r="C27" s="12">
        <f t="shared" ref="C27:E27" si="3">$B26*$E$4*(273+$E$5)/($E$2*100)/($B22/1000)</f>
        <v>93.132249281052736</v>
      </c>
      <c r="D27" s="12">
        <f t="shared" si="3"/>
        <v>93.132249281052736</v>
      </c>
      <c r="E27" s="12">
        <f t="shared" si="3"/>
        <v>93.132249281052736</v>
      </c>
    </row>
    <row r="28" spans="1:6">
      <c r="A28" t="s">
        <v>35</v>
      </c>
      <c r="B28" s="15">
        <f>B27/$B$1</f>
        <v>1.0583210145574176</v>
      </c>
      <c r="C28" s="15">
        <f t="shared" ref="C28:E28" si="4">C27/$B$1</f>
        <v>1.0583210145574176</v>
      </c>
      <c r="D28" s="15">
        <f t="shared" si="4"/>
        <v>1.0583210145574176</v>
      </c>
      <c r="E28" s="15">
        <f t="shared" si="4"/>
        <v>1.0583210145574176</v>
      </c>
    </row>
    <row r="29" spans="1:6">
      <c r="B29" s="3"/>
    </row>
    <row r="30" spans="1:6">
      <c r="A30" t="s">
        <v>28</v>
      </c>
      <c r="B30" t="s">
        <v>29</v>
      </c>
    </row>
    <row r="31" spans="1:6">
      <c r="A31" t="s">
        <v>3</v>
      </c>
      <c r="B31" s="2">
        <v>90</v>
      </c>
    </row>
    <row r="32" spans="1:6">
      <c r="A32" t="s">
        <v>4</v>
      </c>
      <c r="B32" s="2">
        <v>48.975000000000001</v>
      </c>
      <c r="C32" t="s">
        <v>14</v>
      </c>
    </row>
    <row r="33" spans="1:6">
      <c r="A33" t="s">
        <v>5</v>
      </c>
      <c r="B33" s="2">
        <v>49.209000000000003</v>
      </c>
      <c r="C33" t="s">
        <v>14</v>
      </c>
    </row>
    <row r="34" spans="1:6">
      <c r="A34" t="s">
        <v>6</v>
      </c>
      <c r="B34" s="2">
        <v>49.204999999999998</v>
      </c>
      <c r="C34" t="s">
        <v>14</v>
      </c>
    </row>
    <row r="35" spans="1:6">
      <c r="A35" t="s">
        <v>7</v>
      </c>
      <c r="B35" s="5">
        <v>49.192999999999998</v>
      </c>
      <c r="C35" t="s">
        <v>14</v>
      </c>
    </row>
    <row r="36" spans="1:6">
      <c r="B36" s="5"/>
    </row>
    <row r="37" spans="1:6">
      <c r="A37" t="s">
        <v>9</v>
      </c>
      <c r="B37" s="4">
        <f>AVERAGE(B33:B35)</f>
        <v>49.202333333333335</v>
      </c>
      <c r="C37" t="s">
        <v>37</v>
      </c>
      <c r="D37" s="1"/>
    </row>
    <row r="38" spans="1:6">
      <c r="A38" t="s">
        <v>11</v>
      </c>
      <c r="B38" s="2">
        <v>152.624</v>
      </c>
      <c r="C38" t="s">
        <v>14</v>
      </c>
    </row>
    <row r="39" spans="1:6">
      <c r="A39" t="s">
        <v>10</v>
      </c>
      <c r="D39" s="14">
        <f>B38-$B32</f>
        <v>103.649</v>
      </c>
      <c r="E39" t="s">
        <v>14</v>
      </c>
    </row>
    <row r="40" spans="1:6">
      <c r="A40" t="s">
        <v>22</v>
      </c>
      <c r="B40" s="7">
        <f>B21</f>
        <v>0.99565000000000003</v>
      </c>
      <c r="C40" s="7">
        <f t="shared" ref="C40:E40" si="5">C21</f>
        <v>0.99651999999999996</v>
      </c>
      <c r="D40" s="7">
        <f t="shared" si="5"/>
        <v>0.99704999999999999</v>
      </c>
      <c r="E40" s="7">
        <f t="shared" si="5"/>
        <v>0.99751000000000001</v>
      </c>
    </row>
    <row r="41" spans="1:6">
      <c r="A41" t="s">
        <v>36</v>
      </c>
      <c r="B41" s="10">
        <f>$D39/B40</f>
        <v>104.10184301712449</v>
      </c>
      <c r="C41" s="10">
        <f t="shared" ref="C41:E41" si="6">$D39/C40</f>
        <v>104.0109581343074</v>
      </c>
      <c r="D41" s="10">
        <f t="shared" si="6"/>
        <v>103.95566922421142</v>
      </c>
      <c r="E41" s="10">
        <f t="shared" si="6"/>
        <v>103.90773024831832</v>
      </c>
      <c r="F41" t="s">
        <v>20</v>
      </c>
    </row>
    <row r="42" spans="1:6">
      <c r="A42" t="s">
        <v>21</v>
      </c>
      <c r="B42" s="11">
        <f>$B$8*B41</f>
        <v>0.11781938579141059</v>
      </c>
      <c r="C42" s="11">
        <f t="shared" ref="C42" si="7">$B$8*C41</f>
        <v>0.11771652497011395</v>
      </c>
      <c r="D42" s="11">
        <f t="shared" ref="D42" si="8">$B$8*D41</f>
        <v>0.11765395061753968</v>
      </c>
      <c r="E42" s="11">
        <f t="shared" ref="E42" si="9">$B$8*E41</f>
        <v>0.11759969470302849</v>
      </c>
      <c r="F42" t="s">
        <v>14</v>
      </c>
    </row>
    <row r="43" spans="1:6">
      <c r="A43" t="s">
        <v>27</v>
      </c>
      <c r="B43" s="7">
        <f>B24</f>
        <v>126</v>
      </c>
      <c r="C43" s="7">
        <f t="shared" ref="C43:E43" si="10">C24</f>
        <v>112</v>
      </c>
      <c r="D43" s="7">
        <f t="shared" si="10"/>
        <v>98</v>
      </c>
      <c r="E43" s="7">
        <f t="shared" si="10"/>
        <v>90</v>
      </c>
    </row>
    <row r="44" spans="1:6">
      <c r="A44" t="s">
        <v>30</v>
      </c>
      <c r="B44" s="11">
        <f>B43/$E$3*B41*$B$8</f>
        <v>1.9862513526515566E-2</v>
      </c>
      <c r="C44" s="11">
        <f t="shared" ref="C44:E44" si="11">C43/$E$3*C41*$B$8</f>
        <v>1.7640153594665191E-2</v>
      </c>
      <c r="D44" s="11">
        <f t="shared" si="11"/>
        <v>1.542692956986739E-2</v>
      </c>
      <c r="E44" s="11">
        <f t="shared" si="11"/>
        <v>1.416105502177223E-2</v>
      </c>
    </row>
    <row r="45" spans="1:6">
      <c r="A45" t="s">
        <v>31</v>
      </c>
      <c r="B45" s="4">
        <f>$B37+B44-$B32</f>
        <v>0.24719584685985296</v>
      </c>
    </row>
    <row r="46" spans="1:6">
      <c r="A46" t="s">
        <v>34</v>
      </c>
      <c r="B46" s="12">
        <f>$B45*$E$4*(273+$E$6)/($E$2*100)/($B41/1000)</f>
        <v>70.309352026725605</v>
      </c>
      <c r="C46" s="12">
        <f t="shared" ref="C46:E46" si="12">$B45*$E$4*(273+$E$6)/($E$2*100)/($B41/1000)</f>
        <v>70.309352026725605</v>
      </c>
      <c r="D46" s="12">
        <f t="shared" si="12"/>
        <v>70.309352026725605</v>
      </c>
      <c r="E46" s="12">
        <f t="shared" si="12"/>
        <v>70.309352026725605</v>
      </c>
    </row>
    <row r="47" spans="1:6">
      <c r="B47" s="12">
        <f>B46/B28</f>
        <v>66.434806698162831</v>
      </c>
      <c r="C47" s="12">
        <f t="shared" ref="C47:E47" si="13">C46/C28</f>
        <v>66.434806698162831</v>
      </c>
      <c r="D47" s="12">
        <f t="shared" si="13"/>
        <v>66.434806698162831</v>
      </c>
      <c r="E47" s="12">
        <f t="shared" si="13"/>
        <v>66.434806698162831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Chemistry Laboratory</dc:title>
  <dc:subject>Report-01</dc:subject>
  <dc:creator/>
  <cp:keywords>UEC Chemistry Laboratory</cp:keywords>
  <cp:lastModifiedBy/>
  <dcterms:created xsi:type="dcterms:W3CDTF">2006-09-13T11:12:02Z</dcterms:created>
  <dcterms:modified xsi:type="dcterms:W3CDTF">2011-09-04T16:36:41Z</dcterms:modified>
  <cp:category>Report</cp:category>
  <cp:contentStatus/>
</cp:coreProperties>
</file>