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1700" windowHeight="90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2" i="1"/>
  <c r="K7"/>
  <c r="K4"/>
  <c r="H4"/>
  <c r="G3"/>
  <c r="J3" s="1"/>
  <c r="G2"/>
  <c r="J2" s="1"/>
  <c r="F6"/>
  <c r="F5"/>
  <c r="F4"/>
  <c r="F3"/>
  <c r="F2"/>
  <c r="E6"/>
  <c r="G6" s="1"/>
  <c r="J6" s="1"/>
  <c r="E5"/>
  <c r="G5" s="1"/>
  <c r="J5" s="1"/>
  <c r="E4"/>
  <c r="G4" s="1"/>
  <c r="J4" s="1"/>
  <c r="E3"/>
  <c r="E2"/>
  <c r="D6"/>
  <c r="K6" s="1"/>
  <c r="D5"/>
  <c r="K5" s="1"/>
  <c r="D4"/>
  <c r="D3"/>
  <c r="K3" s="1"/>
  <c r="D2"/>
  <c r="K2" s="1"/>
  <c r="B15"/>
  <c r="C15" s="1"/>
  <c r="B16"/>
  <c r="B17"/>
  <c r="B18"/>
  <c r="B14"/>
  <c r="C14" s="1"/>
  <c r="C16"/>
  <c r="C17"/>
  <c r="C18"/>
  <c r="A18"/>
  <c r="B7"/>
  <c r="E7" s="1"/>
  <c r="F10"/>
  <c r="H6" l="1"/>
  <c r="H2"/>
  <c r="H5"/>
  <c r="H3"/>
</calcChain>
</file>

<file path=xl/sharedStrings.xml><?xml version="1.0" encoding="utf-8"?>
<sst xmlns="http://schemas.openxmlformats.org/spreadsheetml/2006/main" count="25" uniqueCount="23">
  <si>
    <t>ZnSO4</t>
    <phoneticPr fontId="2"/>
  </si>
  <si>
    <t>CuSO4</t>
    <phoneticPr fontId="2"/>
  </si>
  <si>
    <t>V</t>
    <phoneticPr fontId="2"/>
  </si>
  <si>
    <t>A(Zn2+)</t>
    <phoneticPr fontId="2"/>
  </si>
  <si>
    <t>A(Cu2+)</t>
    <phoneticPr fontId="2"/>
  </si>
  <si>
    <t>ln(A(Zn2+)/A(Cu2+))</t>
    <phoneticPr fontId="2"/>
  </si>
  <si>
    <t>0.10mol/L</t>
    <phoneticPr fontId="2"/>
  </si>
  <si>
    <t>0.010mol/L</t>
    <phoneticPr fontId="2"/>
  </si>
  <si>
    <t>0.50mol/L</t>
    <phoneticPr fontId="2"/>
  </si>
  <si>
    <t>KCl</t>
    <phoneticPr fontId="2"/>
  </si>
  <si>
    <t>E0</t>
    <phoneticPr fontId="2"/>
  </si>
  <si>
    <t>理論値</t>
    <rPh sb="0" eb="3">
      <t>リロンチ</t>
    </rPh>
    <phoneticPr fontId="2"/>
  </si>
  <si>
    <t>液温(ZnSO4)</t>
    <rPh sb="0" eb="2">
      <t>エキオン</t>
    </rPh>
    <phoneticPr fontId="2"/>
  </si>
  <si>
    <t>液温(CuSO4)</t>
    <rPh sb="0" eb="2">
      <t>エキオン</t>
    </rPh>
    <phoneticPr fontId="2"/>
  </si>
  <si>
    <t>γ</t>
    <phoneticPr fontId="2"/>
  </si>
  <si>
    <t>R</t>
    <phoneticPr fontId="2"/>
  </si>
  <si>
    <t>α</t>
    <phoneticPr fontId="2"/>
  </si>
  <si>
    <t>F(計算値)</t>
    <rPh sb="2" eb="5">
      <t>ケイサンチ</t>
    </rPh>
    <phoneticPr fontId="2"/>
  </si>
  <si>
    <t>F</t>
    <phoneticPr fontId="2"/>
  </si>
  <si>
    <t>%(計算値/理論値)</t>
    <rPh sb="2" eb="5">
      <t>ケイサンチ</t>
    </rPh>
    <rPh sb="6" eb="9">
      <t>リロンチ</t>
    </rPh>
    <phoneticPr fontId="2"/>
  </si>
  <si>
    <t>n</t>
    <phoneticPr fontId="2"/>
  </si>
  <si>
    <t>横軸</t>
    <rPh sb="0" eb="2">
      <t>ヨコジク</t>
    </rPh>
    <phoneticPr fontId="2"/>
  </si>
  <si>
    <t>縦軸</t>
    <rPh sb="0" eb="2">
      <t>タテジク</t>
    </rPh>
    <phoneticPr fontId="2"/>
  </si>
</sst>
</file>

<file path=xl/styles.xml><?xml version="1.0" encoding="utf-8"?>
<styleSheet xmlns="http://schemas.openxmlformats.org/spreadsheetml/2006/main">
  <numFmts count="5">
    <numFmt numFmtId="176" formatCode="0.000_ "/>
    <numFmt numFmtId="177" formatCode="0.00_ "/>
    <numFmt numFmtId="178" formatCode="0.0000_ "/>
    <numFmt numFmtId="179" formatCode="0.0_ "/>
    <numFmt numFmtId="180" formatCode="0.0000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 applyAlignment="1">
      <alignment horizontal="left" vertical="center"/>
    </xf>
    <xf numFmtId="179" fontId="0" fillId="0" borderId="0" xfId="0" applyNumberFormat="1">
      <alignment vertical="center"/>
    </xf>
    <xf numFmtId="9" fontId="0" fillId="0" borderId="0" xfId="1" applyFont="1">
      <alignment vertical="center"/>
    </xf>
    <xf numFmtId="10" fontId="0" fillId="0" borderId="0" xfId="1" applyNumberFormat="1" applyFont="1">
      <alignment vertical="center"/>
    </xf>
    <xf numFmtId="180" fontId="0" fillId="0" borderId="0" xfId="0" applyNumberForma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showVal val="1"/>
          </c:dLbls>
          <c:trendline>
            <c:trendlineType val="log"/>
            <c:dispEq val="1"/>
            <c:trendlineLbl>
              <c:layout/>
              <c:numFmt formatCode="General" sourceLinked="0"/>
            </c:trendlineLbl>
          </c:trendline>
          <c:trendline>
            <c:trendlineType val="power"/>
            <c:dispEq val="1"/>
            <c:trendlineLbl>
              <c:layout/>
              <c:numFmt formatCode="General" sourceLinked="0"/>
            </c:trendlineLbl>
          </c:trendline>
          <c:trendline>
            <c:trendlineType val="linear"/>
            <c:forward val="0.5"/>
            <c:backward val="0.5"/>
            <c:dispEq val="1"/>
            <c:trendlineLbl>
              <c:layout/>
              <c:numFmt formatCode="General" sourceLinked="0"/>
            </c:trendlineLbl>
          </c:trendline>
          <c:xVal>
            <c:numRef>
              <c:f>Sheet1!$G$2:$G$6</c:f>
              <c:numCache>
                <c:formatCode>General</c:formatCode>
                <c:ptCount val="5"/>
                <c:pt idx="0">
                  <c:v>-2.173106017574471</c:v>
                </c:pt>
                <c:pt idx="1">
                  <c:v>-0.83173334384609199</c:v>
                </c:pt>
                <c:pt idx="2">
                  <c:v>-7.6372978784574094E-2</c:v>
                </c:pt>
                <c:pt idx="3">
                  <c:v>0.67739882359180614</c:v>
                </c:pt>
                <c:pt idx="4">
                  <c:v>2.0390005721213251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1.1644000000000001</c:v>
                </c:pt>
                <c:pt idx="1">
                  <c:v>1.1159666666666668</c:v>
                </c:pt>
                <c:pt idx="2">
                  <c:v>1.0943000000000003</c:v>
                </c:pt>
                <c:pt idx="3">
                  <c:v>1.0798666666666668</c:v>
                </c:pt>
                <c:pt idx="4">
                  <c:v>1.0618999999999998</c:v>
                </c:pt>
              </c:numCache>
            </c:numRef>
          </c:yVal>
        </c:ser>
        <c:dLbls/>
        <c:axId val="73118464"/>
        <c:axId val="73120000"/>
      </c:scatterChart>
      <c:valAx>
        <c:axId val="73118464"/>
        <c:scaling>
          <c:orientation val="minMax"/>
        </c:scaling>
        <c:axPos val="b"/>
        <c:numFmt formatCode="General" sourceLinked="1"/>
        <c:majorTickMark val="in"/>
        <c:tickLblPos val="nextTo"/>
        <c:crossAx val="73120000"/>
        <c:crosses val="autoZero"/>
        <c:crossBetween val="midCat"/>
      </c:valAx>
      <c:valAx>
        <c:axId val="73120000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73118464"/>
        <c:crosses val="autoZero"/>
        <c:crossBetween val="midCat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22</xdr:row>
      <xdr:rowOff>104775</xdr:rowOff>
    </xdr:from>
    <xdr:to>
      <xdr:col>10</xdr:col>
      <xdr:colOff>419100</xdr:colOff>
      <xdr:row>49</xdr:row>
      <xdr:rowOff>161925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zoomScale="115" zoomScaleNormal="115" workbookViewId="0">
      <selection activeCell="L2" sqref="L2"/>
    </sheetView>
  </sheetViews>
  <sheetFormatPr defaultRowHeight="13.5"/>
  <cols>
    <col min="5" max="6" width="9.5" bestFit="1" customWidth="1"/>
  </cols>
  <sheetData>
    <row r="1" spans="1:1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J1" t="s">
        <v>21</v>
      </c>
      <c r="K1" t="s">
        <v>22</v>
      </c>
    </row>
    <row r="2" spans="1:12">
      <c r="A2">
        <v>1</v>
      </c>
      <c r="B2" s="1">
        <v>0.01</v>
      </c>
      <c r="C2" s="2">
        <v>0.5</v>
      </c>
      <c r="D2">
        <f>(C8+D8+E8)/3</f>
        <v>1.1644000000000001</v>
      </c>
      <c r="E2" s="8">
        <f>I10*B2</f>
        <v>3.8700000000000002E-3</v>
      </c>
      <c r="F2" s="8">
        <f>K11*C2</f>
        <v>3.4000000000000002E-2</v>
      </c>
      <c r="G2">
        <f>LN(E2/F2)</f>
        <v>-2.173106017574471</v>
      </c>
      <c r="H2" s="6">
        <f>D2/$B$7</f>
        <v>1.0585454545454545</v>
      </c>
      <c r="I2" s="7"/>
      <c r="J2">
        <f>G2*30</f>
        <v>-65.193180527234134</v>
      </c>
      <c r="K2">
        <f t="shared" ref="K2:K5" si="0">(D2-1.02)*1000</f>
        <v>144.40000000000009</v>
      </c>
      <c r="L2">
        <f>(-1.1494+1.0411)/(2+2.5)</f>
        <v>-2.4066666666666681E-2</v>
      </c>
    </row>
    <row r="3" spans="1:12">
      <c r="A3">
        <v>2</v>
      </c>
      <c r="B3" s="2">
        <v>0.1</v>
      </c>
      <c r="C3" s="2">
        <v>0.5</v>
      </c>
      <c r="D3">
        <f>(D9+E9+F9)/3</f>
        <v>1.1159666666666668</v>
      </c>
      <c r="E3" s="8">
        <f>J10*B3</f>
        <v>1.4800000000000001E-2</v>
      </c>
      <c r="F3" s="8">
        <f>K11*C3</f>
        <v>3.4000000000000002E-2</v>
      </c>
      <c r="G3">
        <f>LN(E3/F3)</f>
        <v>-0.83173334384609199</v>
      </c>
      <c r="H3" s="6">
        <f t="shared" ref="H3:H6" si="1">D3/$B$7</f>
        <v>1.0145151515151516</v>
      </c>
      <c r="J3">
        <f t="shared" ref="J3:J6" si="2">G3*30</f>
        <v>-24.952000315382758</v>
      </c>
      <c r="K3">
        <f t="shared" si="0"/>
        <v>95.966666666666754</v>
      </c>
    </row>
    <row r="4" spans="1:12">
      <c r="A4">
        <v>3</v>
      </c>
      <c r="B4" s="2">
        <v>0.5</v>
      </c>
      <c r="C4" s="2">
        <v>0.5</v>
      </c>
      <c r="D4">
        <f>(C10+D10+B10)/3</f>
        <v>1.0943000000000003</v>
      </c>
      <c r="E4" s="8">
        <f>K10*B4</f>
        <v>3.15E-2</v>
      </c>
      <c r="F4" s="8">
        <f>K11*C4</f>
        <v>3.4000000000000002E-2</v>
      </c>
      <c r="G4">
        <f>LN(E4/F4)</f>
        <v>-7.6372978784574094E-2</v>
      </c>
      <c r="H4" s="6">
        <f t="shared" si="1"/>
        <v>0.99481818181818193</v>
      </c>
      <c r="J4">
        <f t="shared" si="2"/>
        <v>-2.2911893635372227</v>
      </c>
      <c r="K4">
        <f t="shared" si="0"/>
        <v>74.300000000000253</v>
      </c>
    </row>
    <row r="5" spans="1:12">
      <c r="A5">
        <v>4</v>
      </c>
      <c r="B5" s="2">
        <v>0.5</v>
      </c>
      <c r="C5" s="2">
        <v>0.1</v>
      </c>
      <c r="D5">
        <f>(C11+D11+B11)/3</f>
        <v>1.0798666666666668</v>
      </c>
      <c r="E5" s="8">
        <f>K10*B5</f>
        <v>3.15E-2</v>
      </c>
      <c r="F5" s="8">
        <f>J11*C5</f>
        <v>1.6E-2</v>
      </c>
      <c r="G5">
        <f>LN(E5/F5)</f>
        <v>0.67739882359180614</v>
      </c>
      <c r="H5" s="6">
        <f t="shared" si="1"/>
        <v>0.98169696969696973</v>
      </c>
      <c r="J5">
        <f t="shared" si="2"/>
        <v>20.321964707754184</v>
      </c>
      <c r="K5">
        <f t="shared" si="0"/>
        <v>59.866666666666731</v>
      </c>
    </row>
    <row r="6" spans="1:12">
      <c r="A6">
        <v>5</v>
      </c>
      <c r="B6" s="2">
        <v>0.5</v>
      </c>
      <c r="C6" s="1">
        <v>0.01</v>
      </c>
      <c r="D6">
        <f>(C12+D12+B12)/3</f>
        <v>1.0618999999999998</v>
      </c>
      <c r="E6" s="8">
        <f>K10*B6</f>
        <v>3.15E-2</v>
      </c>
      <c r="F6" s="8">
        <f>I11*C6</f>
        <v>4.0999999999999995E-3</v>
      </c>
      <c r="G6">
        <f>LN(E6/F6)</f>
        <v>2.0390005721213251</v>
      </c>
      <c r="H6" s="6">
        <f t="shared" si="1"/>
        <v>0.96536363636363609</v>
      </c>
      <c r="J6">
        <f t="shared" si="2"/>
        <v>61.170017163639756</v>
      </c>
      <c r="K6">
        <f>(D6-1.02)*1000</f>
        <v>41.899999999999828</v>
      </c>
    </row>
    <row r="7" spans="1:12">
      <c r="A7" t="s">
        <v>11</v>
      </c>
      <c r="B7" s="3">
        <f>0.337+0.763</f>
        <v>1.1000000000000001</v>
      </c>
      <c r="C7" t="s">
        <v>10</v>
      </c>
      <c r="D7">
        <v>1.1014999999999999</v>
      </c>
      <c r="E7" s="7">
        <f>D7/B7</f>
        <v>1.0013636363636362</v>
      </c>
      <c r="G7" s="1" t="s">
        <v>12</v>
      </c>
      <c r="H7" s="7" t="s">
        <v>13</v>
      </c>
      <c r="I7" t="s">
        <v>14</v>
      </c>
      <c r="K7">
        <f>(1.0407-1.02)*1000</f>
        <v>20.699999999999939</v>
      </c>
    </row>
    <row r="8" spans="1:12">
      <c r="A8">
        <v>1</v>
      </c>
      <c r="B8" s="3">
        <v>1.1497999999999999</v>
      </c>
      <c r="C8" s="3">
        <v>1.1646000000000001</v>
      </c>
      <c r="D8" s="3">
        <v>1.163</v>
      </c>
      <c r="E8" s="3">
        <v>1.1656</v>
      </c>
      <c r="F8" s="3"/>
      <c r="G8" s="4">
        <v>20.2</v>
      </c>
      <c r="H8" s="4">
        <v>20</v>
      </c>
      <c r="I8" s="5">
        <v>25</v>
      </c>
    </row>
    <row r="9" spans="1:12">
      <c r="A9">
        <v>2</v>
      </c>
      <c r="B9" s="3">
        <v>1.1476999999999999</v>
      </c>
      <c r="C9" s="3">
        <v>1.1576</v>
      </c>
      <c r="D9" s="3">
        <v>1.1152</v>
      </c>
      <c r="E9" s="3">
        <v>1.1175999999999999</v>
      </c>
      <c r="F9" s="3">
        <v>1.1151</v>
      </c>
      <c r="G9" s="4">
        <v>20.9</v>
      </c>
      <c r="H9" s="4">
        <v>20.5</v>
      </c>
      <c r="I9" s="1" t="s">
        <v>7</v>
      </c>
      <c r="J9" t="s">
        <v>6</v>
      </c>
      <c r="K9" t="s">
        <v>8</v>
      </c>
    </row>
    <row r="10" spans="1:12">
      <c r="A10">
        <v>3</v>
      </c>
      <c r="B10" s="3">
        <v>1.0944</v>
      </c>
      <c r="C10" s="3">
        <v>1.0940000000000001</v>
      </c>
      <c r="D10" s="3">
        <v>1.0945</v>
      </c>
      <c r="E10" s="2">
        <v>1.1100000000000001</v>
      </c>
      <c r="F10" s="7">
        <f>E10/D4</f>
        <v>1.0143470711870601</v>
      </c>
      <c r="G10" s="4">
        <v>21.1</v>
      </c>
      <c r="H10" s="4">
        <v>20</v>
      </c>
      <c r="I10" s="1">
        <v>0.38700000000000001</v>
      </c>
      <c r="J10">
        <v>0.14799999999999999</v>
      </c>
      <c r="K10">
        <v>6.3E-2</v>
      </c>
      <c r="L10" t="s">
        <v>0</v>
      </c>
    </row>
    <row r="11" spans="1:12">
      <c r="A11">
        <v>4</v>
      </c>
      <c r="B11" s="3">
        <v>1.0788</v>
      </c>
      <c r="C11" s="3">
        <v>1.0817000000000001</v>
      </c>
      <c r="D11" s="3">
        <v>1.0790999999999999</v>
      </c>
      <c r="E11" s="3"/>
      <c r="F11" s="3"/>
      <c r="G11" s="4">
        <v>20.100000000000001</v>
      </c>
      <c r="H11" s="4">
        <v>20.9</v>
      </c>
      <c r="I11" s="1">
        <v>0.41</v>
      </c>
      <c r="J11">
        <v>0.16</v>
      </c>
      <c r="K11">
        <v>6.8000000000000005E-2</v>
      </c>
      <c r="L11" t="s">
        <v>1</v>
      </c>
    </row>
    <row r="12" spans="1:12">
      <c r="A12">
        <v>5</v>
      </c>
      <c r="B12" s="3">
        <v>1.0625</v>
      </c>
      <c r="C12" s="3">
        <v>1.0597000000000001</v>
      </c>
      <c r="D12" s="3">
        <v>1.0634999999999999</v>
      </c>
      <c r="E12" s="3"/>
      <c r="F12" s="3"/>
      <c r="G12" s="4">
        <v>20</v>
      </c>
      <c r="H12" s="4">
        <v>20.9</v>
      </c>
      <c r="I12" s="1">
        <v>0.90600000000000003</v>
      </c>
      <c r="J12">
        <v>0.79800000000000004</v>
      </c>
      <c r="K12">
        <v>0.76900000000000002</v>
      </c>
      <c r="L12" t="s">
        <v>9</v>
      </c>
    </row>
    <row r="13" spans="1:12">
      <c r="A13" t="s">
        <v>16</v>
      </c>
      <c r="B13" t="s">
        <v>17</v>
      </c>
      <c r="C13" t="s">
        <v>19</v>
      </c>
    </row>
    <row r="14" spans="1:12">
      <c r="A14">
        <v>-2.4299999999999999E-2</v>
      </c>
      <c r="B14">
        <f>-1*$A$16*(273.15+(G8+H8)/2)/($A$20*$A$14)</f>
        <v>50166.265432098771</v>
      </c>
      <c r="C14" s="7">
        <f>B14/$A$18</f>
        <v>0.51993849232625555</v>
      </c>
    </row>
    <row r="15" spans="1:12">
      <c r="A15" t="s">
        <v>15</v>
      </c>
      <c r="B15">
        <f t="shared" ref="B15:B18" si="3">-1*$A$16*(273.15+(G9+H9)/2)/($A$20*$A$14)</f>
        <v>50268.907407407409</v>
      </c>
      <c r="C15" s="7">
        <f>B15/$A$18</f>
        <v>0.52100230509827861</v>
      </c>
    </row>
    <row r="16" spans="1:12">
      <c r="A16">
        <v>8.3140000000000001</v>
      </c>
      <c r="B16">
        <f t="shared" si="3"/>
        <v>50243.246913580246</v>
      </c>
      <c r="C16" s="7">
        <f>B16/$A$18</f>
        <v>0.52073635190527279</v>
      </c>
    </row>
    <row r="17" spans="1:3">
      <c r="A17" t="s">
        <v>18</v>
      </c>
      <c r="B17">
        <f t="shared" si="3"/>
        <v>50234.693415637856</v>
      </c>
      <c r="C17" s="7">
        <f>B17/$A$18</f>
        <v>0.52064770084093748</v>
      </c>
    </row>
    <row r="18" spans="1:3">
      <c r="A18">
        <f>9.6485*10000</f>
        <v>96485</v>
      </c>
      <c r="B18">
        <f t="shared" si="3"/>
        <v>50226.139917695473</v>
      </c>
      <c r="C18" s="7">
        <f>B18/$A$18</f>
        <v>0.52055904977660228</v>
      </c>
    </row>
    <row r="19" spans="1:3">
      <c r="A19" t="s">
        <v>20</v>
      </c>
    </row>
    <row r="20" spans="1:3">
      <c r="A20">
        <v>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>KHe7</Manager>
  <Company>UEC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Chemistry Laboratory</dc:title>
  <dc:subject>Report-02</dc:subject>
  <dc:creator>KHe7</dc:creator>
  <cp:keywords>UEC Chemistry Laboratory</cp:keywords>
  <cp:lastModifiedBy>KHe7</cp:lastModifiedBy>
  <cp:lastPrinted>2011-03-29T08:00:21Z</cp:lastPrinted>
  <dcterms:created xsi:type="dcterms:W3CDTF">2010-04-18T13:28:26Z</dcterms:created>
  <dcterms:modified xsi:type="dcterms:W3CDTF">2011-09-04T16:36:17Z</dcterms:modified>
  <cp:category>Report</cp:category>
  <cp:contentStatus/>
</cp:coreProperties>
</file>