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1700" windowHeight="9000" activeTab="1"/>
  </bookViews>
  <sheets>
    <sheet name="Sheet1" sheetId="1" r:id="rId1"/>
    <sheet name="Sheet1 (2)" sheetId="4" r:id="rId2"/>
  </sheets>
  <calcPr calcId="125725"/>
</workbook>
</file>

<file path=xl/calcChain.xml><?xml version="1.0" encoding="utf-8"?>
<calcChain xmlns="http://schemas.openxmlformats.org/spreadsheetml/2006/main">
  <c r="G3" i="4"/>
  <c r="G4"/>
  <c r="G5"/>
  <c r="G6"/>
  <c r="G7"/>
  <c r="G8"/>
  <c r="N15"/>
  <c r="N14"/>
  <c r="N13"/>
  <c r="N12"/>
  <c r="M12"/>
  <c r="K12"/>
  <c r="J12"/>
  <c r="J11"/>
  <c r="K11" s="1"/>
  <c r="L11" s="1"/>
  <c r="N11" s="1"/>
  <c r="B11"/>
  <c r="J10"/>
  <c r="K10" s="1"/>
  <c r="L10" s="1"/>
  <c r="N10" s="1"/>
  <c r="B10"/>
  <c r="J9"/>
  <c r="K9" s="1"/>
  <c r="L9" s="1"/>
  <c r="N9" s="1"/>
  <c r="B9"/>
  <c r="J8"/>
  <c r="K8" s="1"/>
  <c r="L8" s="1"/>
  <c r="N8" s="1"/>
  <c r="B8"/>
  <c r="J7"/>
  <c r="K7" s="1"/>
  <c r="L7" s="1"/>
  <c r="N7" s="1"/>
  <c r="B7"/>
  <c r="J6"/>
  <c r="K6" s="1"/>
  <c r="L6" s="1"/>
  <c r="N6" s="1"/>
  <c r="B6"/>
  <c r="J5"/>
  <c r="K5" s="1"/>
  <c r="L5" s="1"/>
  <c r="N5" s="1"/>
  <c r="B5"/>
  <c r="J4"/>
  <c r="K4" s="1"/>
  <c r="L4" s="1"/>
  <c r="N4" s="1"/>
  <c r="B4"/>
  <c r="J3"/>
  <c r="K3" s="1"/>
  <c r="L3" s="1"/>
  <c r="N3" s="1"/>
  <c r="B3"/>
  <c r="O2"/>
  <c r="K2"/>
  <c r="L2" s="1"/>
  <c r="N2" s="1"/>
  <c r="J2"/>
  <c r="B2"/>
  <c r="F11" s="1"/>
  <c r="G11" s="1"/>
  <c r="M11" s="1"/>
  <c r="N15" i="1"/>
  <c r="O2"/>
  <c r="N14"/>
  <c r="N13"/>
  <c r="N12"/>
  <c r="M12"/>
  <c r="N3"/>
  <c r="N4"/>
  <c r="N5"/>
  <c r="N6"/>
  <c r="N7"/>
  <c r="N8"/>
  <c r="N9"/>
  <c r="N10"/>
  <c r="N11"/>
  <c r="N2"/>
  <c r="L3"/>
  <c r="L4"/>
  <c r="L5"/>
  <c r="L6"/>
  <c r="L7"/>
  <c r="L8"/>
  <c r="L9"/>
  <c r="L10"/>
  <c r="L11"/>
  <c r="L2"/>
  <c r="M3"/>
  <c r="M4"/>
  <c r="M5"/>
  <c r="M6"/>
  <c r="M7"/>
  <c r="M8"/>
  <c r="M9"/>
  <c r="M10"/>
  <c r="M11"/>
  <c r="M2"/>
  <c r="K12"/>
  <c r="K11"/>
  <c r="K10"/>
  <c r="K9"/>
  <c r="K8"/>
  <c r="K7"/>
  <c r="K6"/>
  <c r="K5"/>
  <c r="K4"/>
  <c r="K3"/>
  <c r="K2"/>
  <c r="J12"/>
  <c r="J11"/>
  <c r="J10"/>
  <c r="J9"/>
  <c r="J8"/>
  <c r="J7"/>
  <c r="J6"/>
  <c r="J5"/>
  <c r="J4"/>
  <c r="J3"/>
  <c r="J2"/>
  <c r="B3"/>
  <c r="F3"/>
  <c r="F11"/>
  <c r="G11"/>
  <c r="G3"/>
  <c r="B2"/>
  <c r="B11"/>
  <c r="B10"/>
  <c r="F10" s="1"/>
  <c r="G10" s="1"/>
  <c r="B9"/>
  <c r="F9" s="1"/>
  <c r="G9" s="1"/>
  <c r="B8"/>
  <c r="F8" s="1"/>
  <c r="G8" s="1"/>
  <c r="B7"/>
  <c r="F7" s="1"/>
  <c r="G7" s="1"/>
  <c r="B6"/>
  <c r="F6" s="1"/>
  <c r="G6" s="1"/>
  <c r="B5"/>
  <c r="F5" s="1"/>
  <c r="G5" s="1"/>
  <c r="B4"/>
  <c r="F4" s="1"/>
  <c r="G4" s="1"/>
  <c r="F3" i="4" l="1"/>
  <c r="M3" s="1"/>
  <c r="F4"/>
  <c r="M4" s="1"/>
  <c r="F5"/>
  <c r="M5" s="1"/>
  <c r="F6"/>
  <c r="M6" s="1"/>
  <c r="F7"/>
  <c r="M7" s="1"/>
  <c r="F8"/>
  <c r="M8" s="1"/>
  <c r="F9"/>
  <c r="G9" s="1"/>
  <c r="M9" s="1"/>
  <c r="F10"/>
  <c r="G10" s="1"/>
  <c r="M10" s="1"/>
</calcChain>
</file>

<file path=xl/sharedStrings.xml><?xml version="1.0" encoding="utf-8"?>
<sst xmlns="http://schemas.openxmlformats.org/spreadsheetml/2006/main" count="58" uniqueCount="25">
  <si>
    <t>実験0</t>
    <rPh sb="0" eb="2">
      <t>ジッケン</t>
    </rPh>
    <phoneticPr fontId="1"/>
  </si>
  <si>
    <t>実験1</t>
    <rPh sb="0" eb="2">
      <t>ジッケン</t>
    </rPh>
    <phoneticPr fontId="1"/>
  </si>
  <si>
    <t>実験2</t>
    <rPh sb="0" eb="2">
      <t>ジッケン</t>
    </rPh>
    <phoneticPr fontId="1"/>
  </si>
  <si>
    <t>実験3</t>
    <rPh sb="0" eb="2">
      <t>ジッケン</t>
    </rPh>
    <phoneticPr fontId="1"/>
  </si>
  <si>
    <t>実験4</t>
    <rPh sb="0" eb="2">
      <t>ジッケン</t>
    </rPh>
    <phoneticPr fontId="1"/>
  </si>
  <si>
    <t>実験5</t>
    <rPh sb="0" eb="2">
      <t>ジッケン</t>
    </rPh>
    <phoneticPr fontId="1"/>
  </si>
  <si>
    <t>実験6</t>
    <rPh sb="0" eb="2">
      <t>ジッケン</t>
    </rPh>
    <phoneticPr fontId="1"/>
  </si>
  <si>
    <t>実験7</t>
    <rPh sb="0" eb="2">
      <t>ジッケン</t>
    </rPh>
    <phoneticPr fontId="1"/>
  </si>
  <si>
    <t>実験8</t>
    <rPh sb="0" eb="2">
      <t>ジッケン</t>
    </rPh>
    <phoneticPr fontId="1"/>
  </si>
  <si>
    <t>実験9</t>
    <rPh sb="0" eb="2">
      <t>ジッケン</t>
    </rPh>
    <phoneticPr fontId="1"/>
  </si>
  <si>
    <t>実験∞</t>
    <rPh sb="0" eb="2">
      <t>ジッケン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</si>
  <si>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</si>
  <si>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</si>
  <si>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</si>
  <si>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時刻</t>
    <rPh sb="0" eb="2">
      <t>ジコク</t>
    </rPh>
    <phoneticPr fontId="1"/>
  </si>
  <si>
    <t>時間</t>
    <rPh sb="0" eb="2">
      <t>ジカン</t>
    </rPh>
    <phoneticPr fontId="1"/>
  </si>
  <si>
    <t>時間差</t>
    <rPh sb="0" eb="3">
      <t>ジカンサ</t>
    </rPh>
    <phoneticPr fontId="1"/>
  </si>
  <si>
    <t>滴下前</t>
    <rPh sb="0" eb="2">
      <t>テキカ</t>
    </rPh>
    <rPh sb="2" eb="3">
      <t>マエ</t>
    </rPh>
    <phoneticPr fontId="1"/>
  </si>
  <si>
    <t>滴下後</t>
    <rPh sb="0" eb="2">
      <t>テキカ</t>
    </rPh>
    <rPh sb="2" eb="3">
      <t>ゴ</t>
    </rPh>
    <phoneticPr fontId="1"/>
  </si>
  <si>
    <t>滴下量</t>
    <rPh sb="0" eb="2">
      <t>テキカ</t>
    </rPh>
    <rPh sb="2" eb="3">
      <t>リョウ</t>
    </rPh>
    <phoneticPr fontId="1"/>
  </si>
  <si>
    <t>-</t>
    <phoneticPr fontId="1"/>
  </si>
  <si>
    <r>
      <t>V</t>
    </r>
    <r>
      <rPr>
        <sz val="8"/>
        <color theme="1"/>
        <rFont val="ＭＳ Ｐゴシック"/>
        <family val="3"/>
        <charset val="128"/>
        <scheme val="minor"/>
      </rPr>
      <t>∞</t>
    </r>
    <r>
      <rPr>
        <sz val="11"/>
        <color theme="1"/>
        <rFont val="ＭＳ Ｐゴシック"/>
        <family val="3"/>
        <charset val="128"/>
        <scheme val="minor"/>
      </rPr>
      <t>-V</t>
    </r>
    <r>
      <rPr>
        <sz val="8"/>
        <color theme="1"/>
        <rFont val="ＭＳ Ｐゴシック"/>
        <family val="3"/>
        <charset val="128"/>
        <scheme val="minor"/>
      </rPr>
      <t>t</t>
    </r>
    <phoneticPr fontId="1"/>
  </si>
  <si>
    <r>
      <t>ln(V</t>
    </r>
    <r>
      <rPr>
        <sz val="8"/>
        <color theme="1"/>
        <rFont val="ＭＳ Ｐゴシック"/>
        <family val="3"/>
        <charset val="128"/>
        <scheme val="minor"/>
      </rPr>
      <t>∞</t>
    </r>
    <r>
      <rPr>
        <sz val="11"/>
        <color theme="1"/>
        <rFont val="ＭＳ Ｐゴシック"/>
        <family val="2"/>
        <charset val="128"/>
        <scheme val="minor"/>
      </rPr>
      <t>-V</t>
    </r>
    <r>
      <rPr>
        <sz val="8"/>
        <color theme="1"/>
        <rFont val="ＭＳ Ｐゴシック"/>
        <family val="3"/>
        <charset val="128"/>
        <scheme val="minor"/>
      </rPr>
      <t>t</t>
    </r>
    <r>
      <rPr>
        <sz val="11"/>
        <color theme="1"/>
        <rFont val="ＭＳ Ｐゴシック"/>
        <family val="2"/>
        <charset val="128"/>
        <scheme val="minor"/>
      </rPr>
      <t>)</t>
    </r>
    <phoneticPr fontId="1"/>
  </si>
  <si>
    <t>グラフ用x</t>
    <rPh sb="3" eb="4">
      <t>ヨウ</t>
    </rPh>
    <phoneticPr fontId="1"/>
  </si>
  <si>
    <t>グラフ用y</t>
    <rPh sb="3" eb="4">
      <t>ヨウ</t>
    </rPh>
    <phoneticPr fontId="1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</si>
</sst>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7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quotePrefix="1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scatterChart>
        <c:scatterStyle val="lineMarker"/>
        <c:ser>
          <c:idx val="0"/>
          <c:order val="0"/>
          <c:tx>
            <c:strRef>
              <c:f>Sheet1!$L$1</c:f>
              <c:strCache>
                <c:ptCount val="1"/>
                <c:pt idx="0">
                  <c:v>ln(V∞-Vt)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Sheet1!$G$2:$G$11</c:f>
              <c:numCache>
                <c:formatCode>General</c:formatCode>
                <c:ptCount val="10"/>
                <c:pt idx="0">
                  <c:v>0</c:v>
                </c:pt>
                <c:pt idx="1">
                  <c:v>682.99999999999488</c:v>
                </c:pt>
                <c:pt idx="2">
                  <c:v>1314.0000000000039</c:v>
                </c:pt>
                <c:pt idx="3">
                  <c:v>1876.9999999999993</c:v>
                </c:pt>
                <c:pt idx="4">
                  <c:v>2452.0000000000059</c:v>
                </c:pt>
                <c:pt idx="5">
                  <c:v>3028.9999999999973</c:v>
                </c:pt>
                <c:pt idx="6">
                  <c:v>3636.9999999999995</c:v>
                </c:pt>
                <c:pt idx="7">
                  <c:v>4254.0000000000027</c:v>
                </c:pt>
                <c:pt idx="8">
                  <c:v>4826</c:v>
                </c:pt>
                <c:pt idx="9">
                  <c:v>5437.0000000000018</c:v>
                </c:pt>
              </c:numCache>
            </c:numRef>
          </c:xVal>
          <c:yVal>
            <c:numRef>
              <c:f>Sheet1!$L$2:$L$11</c:f>
              <c:numCache>
                <c:formatCode>0.00_ </c:formatCode>
                <c:ptCount val="10"/>
                <c:pt idx="0">
                  <c:v>1.944480556245719</c:v>
                </c:pt>
                <c:pt idx="1">
                  <c:v>1.8625285401162623</c:v>
                </c:pt>
                <c:pt idx="2">
                  <c:v>1.7647307968401356</c:v>
                </c:pt>
                <c:pt idx="3">
                  <c:v>1.6733512381777536</c:v>
                </c:pt>
                <c:pt idx="4">
                  <c:v>1.6253112615903909</c:v>
                </c:pt>
                <c:pt idx="5">
                  <c:v>1.5789787049493913</c:v>
                </c:pt>
                <c:pt idx="6">
                  <c:v>1.4793292270870801</c:v>
                </c:pt>
                <c:pt idx="7">
                  <c:v>1.430311246536665</c:v>
                </c:pt>
                <c:pt idx="8">
                  <c:v>1.2412685890696327</c:v>
                </c:pt>
                <c:pt idx="9">
                  <c:v>1.1878434223960517</c:v>
                </c:pt>
              </c:numCache>
            </c:numRef>
          </c:yVal>
        </c:ser>
        <c:axId val="75996544"/>
        <c:axId val="75936896"/>
      </c:scatterChart>
      <c:valAx>
        <c:axId val="75996544"/>
        <c:scaling>
          <c:orientation val="minMax"/>
        </c:scaling>
        <c:axPos val="b"/>
        <c:numFmt formatCode="General" sourceLinked="1"/>
        <c:tickLblPos val="nextTo"/>
        <c:crossAx val="75936896"/>
        <c:crosses val="autoZero"/>
        <c:crossBetween val="midCat"/>
      </c:valAx>
      <c:valAx>
        <c:axId val="75936896"/>
        <c:scaling>
          <c:orientation val="minMax"/>
        </c:scaling>
        <c:axPos val="l"/>
        <c:majorGridlines/>
        <c:numFmt formatCode="0.00_ " sourceLinked="1"/>
        <c:tickLblPos val="nextTo"/>
        <c:crossAx val="75996544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195"/>
            <c:dispRSqr val="1"/>
            <c:dispEq val="1"/>
            <c:trendlineLbl>
              <c:layout>
                <c:manualLayout>
                  <c:x val="-6.0952099737532843E-2"/>
                  <c:y val="0.11924103237095368"/>
                </c:manualLayout>
              </c:layout>
              <c:numFmt formatCode="General" sourceLinked="0"/>
            </c:trendlineLbl>
          </c:trendline>
          <c:xVal>
            <c:numRef>
              <c:f>Sheet1!$G$2:$G$11</c:f>
              <c:numCache>
                <c:formatCode>General</c:formatCode>
                <c:ptCount val="10"/>
                <c:pt idx="0">
                  <c:v>0</c:v>
                </c:pt>
                <c:pt idx="1">
                  <c:v>682.99999999999488</c:v>
                </c:pt>
                <c:pt idx="2">
                  <c:v>1314.0000000000039</c:v>
                </c:pt>
                <c:pt idx="3">
                  <c:v>1876.9999999999993</c:v>
                </c:pt>
                <c:pt idx="4">
                  <c:v>2452.0000000000059</c:v>
                </c:pt>
                <c:pt idx="5">
                  <c:v>3028.9999999999973</c:v>
                </c:pt>
                <c:pt idx="6">
                  <c:v>3636.9999999999995</c:v>
                </c:pt>
                <c:pt idx="7">
                  <c:v>4254.0000000000027</c:v>
                </c:pt>
                <c:pt idx="8">
                  <c:v>4826</c:v>
                </c:pt>
                <c:pt idx="9">
                  <c:v>5437.0000000000018</c:v>
                </c:pt>
              </c:numCache>
            </c:numRef>
          </c:xVal>
          <c:yVal>
            <c:numRef>
              <c:f>Sheet1!$N$2:$N$11</c:f>
              <c:numCache>
                <c:formatCode>0_ </c:formatCode>
                <c:ptCount val="10"/>
                <c:pt idx="0">
                  <c:v>194.44805562457191</c:v>
                </c:pt>
                <c:pt idx="1">
                  <c:v>186.25285401162623</c:v>
                </c:pt>
                <c:pt idx="2">
                  <c:v>176.47307968401356</c:v>
                </c:pt>
                <c:pt idx="3">
                  <c:v>167.33512381777535</c:v>
                </c:pt>
                <c:pt idx="4">
                  <c:v>162.53112615903908</c:v>
                </c:pt>
                <c:pt idx="5">
                  <c:v>157.89787049493913</c:v>
                </c:pt>
                <c:pt idx="6">
                  <c:v>147.93292270870802</c:v>
                </c:pt>
                <c:pt idx="7">
                  <c:v>143.0311246536665</c:v>
                </c:pt>
                <c:pt idx="8">
                  <c:v>124.12685890696326</c:v>
                </c:pt>
                <c:pt idx="9">
                  <c:v>118.78434223960517</c:v>
                </c:pt>
              </c:numCache>
            </c:numRef>
          </c:yVal>
        </c:ser>
        <c:axId val="75830400"/>
        <c:axId val="75831936"/>
      </c:scatterChart>
      <c:valAx>
        <c:axId val="75830400"/>
        <c:scaling>
          <c:orientation val="minMax"/>
          <c:max val="5500"/>
          <c:min val="0"/>
        </c:scaling>
        <c:axPos val="b"/>
        <c:numFmt formatCode="General" sourceLinked="1"/>
        <c:tickLblPos val="nextTo"/>
        <c:crossAx val="75831936"/>
        <c:crosses val="autoZero"/>
        <c:crossBetween val="midCat"/>
      </c:valAx>
      <c:valAx>
        <c:axId val="75831936"/>
        <c:scaling>
          <c:orientation val="minMax"/>
          <c:max val="200"/>
          <c:min val="100"/>
        </c:scaling>
        <c:axPos val="l"/>
        <c:majorGridlines/>
        <c:numFmt formatCode="0_ " sourceLinked="1"/>
        <c:tickLblPos val="nextTo"/>
        <c:crossAx val="7583040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6.0952099737532871E-2"/>
                  <c:y val="0.11924103237095371"/>
                </c:manualLayout>
              </c:layout>
              <c:numFmt formatCode="General" sourceLinked="0"/>
            </c:trendlineLbl>
          </c:trendline>
          <c:xVal>
            <c:numRef>
              <c:f>'Sheet1 (2)'!$G$2:$G$11</c:f>
              <c:numCache>
                <c:formatCode>General</c:formatCode>
                <c:ptCount val="10"/>
                <c:pt idx="0">
                  <c:v>0</c:v>
                </c:pt>
                <c:pt idx="1">
                  <c:v>682.99999999999488</c:v>
                </c:pt>
                <c:pt idx="2">
                  <c:v>1314.0000000000039</c:v>
                </c:pt>
                <c:pt idx="3">
                  <c:v>1876.9999999999993</c:v>
                </c:pt>
                <c:pt idx="4">
                  <c:v>2452.0000000000059</c:v>
                </c:pt>
                <c:pt idx="5">
                  <c:v>3028.9999999999973</c:v>
                </c:pt>
                <c:pt idx="6">
                  <c:v>3636.9999999999995</c:v>
                </c:pt>
                <c:pt idx="7">
                  <c:v>4254.0000000000027</c:v>
                </c:pt>
                <c:pt idx="8">
                  <c:v>4826</c:v>
                </c:pt>
                <c:pt idx="9">
                  <c:v>5437.0000000000018</c:v>
                </c:pt>
              </c:numCache>
            </c:numRef>
          </c:xVal>
          <c:yVal>
            <c:numRef>
              <c:f>'Sheet1 (2)'!$N$2:$N$11</c:f>
              <c:numCache>
                <c:formatCode>0_ </c:formatCode>
                <c:ptCount val="10"/>
                <c:pt idx="0">
                  <c:v>194.44805562457191</c:v>
                </c:pt>
                <c:pt idx="1">
                  <c:v>186.25285401162623</c:v>
                </c:pt>
                <c:pt idx="2">
                  <c:v>176.47307968401356</c:v>
                </c:pt>
                <c:pt idx="3">
                  <c:v>167.33512381777535</c:v>
                </c:pt>
                <c:pt idx="4">
                  <c:v>162.53112615903908</c:v>
                </c:pt>
                <c:pt idx="5">
                  <c:v>157.89787049493913</c:v>
                </c:pt>
                <c:pt idx="6">
                  <c:v>147.93292270870802</c:v>
                </c:pt>
                <c:pt idx="7">
                  <c:v>143.0311246536665</c:v>
                </c:pt>
                <c:pt idx="8">
                  <c:v>124.12685890696326</c:v>
                </c:pt>
                <c:pt idx="9">
                  <c:v>118.78434223960517</c:v>
                </c:pt>
              </c:numCache>
            </c:numRef>
          </c:yVal>
        </c:ser>
        <c:axId val="75864704"/>
        <c:axId val="75886976"/>
      </c:scatterChart>
      <c:valAx>
        <c:axId val="75864704"/>
        <c:scaling>
          <c:orientation val="minMax"/>
          <c:max val="5500"/>
          <c:min val="0"/>
        </c:scaling>
        <c:axPos val="b"/>
        <c:numFmt formatCode="General" sourceLinked="1"/>
        <c:tickLblPos val="nextTo"/>
        <c:crossAx val="75886976"/>
        <c:crosses val="autoZero"/>
        <c:crossBetween val="midCat"/>
      </c:valAx>
      <c:valAx>
        <c:axId val="75886976"/>
        <c:scaling>
          <c:orientation val="minMax"/>
          <c:max val="200"/>
          <c:min val="100"/>
        </c:scaling>
        <c:axPos val="l"/>
        <c:majorGridlines/>
        <c:numFmt formatCode="0_ " sourceLinked="1"/>
        <c:tickLblPos val="nextTo"/>
        <c:crossAx val="75864704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12</xdr:row>
      <xdr:rowOff>161924</xdr:rowOff>
    </xdr:from>
    <xdr:to>
      <xdr:col>12</xdr:col>
      <xdr:colOff>19049</xdr:colOff>
      <xdr:row>36</xdr:row>
      <xdr:rowOff>10149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20</xdr:row>
      <xdr:rowOff>104774</xdr:rowOff>
    </xdr:from>
    <xdr:to>
      <xdr:col>11</xdr:col>
      <xdr:colOff>628649</xdr:colOff>
      <xdr:row>43</xdr:row>
      <xdr:rowOff>76199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7142</xdr:colOff>
      <xdr:row>14</xdr:row>
      <xdr:rowOff>9525</xdr:rowOff>
    </xdr:from>
    <xdr:to>
      <xdr:col>11</xdr:col>
      <xdr:colOff>473867</xdr:colOff>
      <xdr:row>36</xdr:row>
      <xdr:rowOff>147638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workbookViewId="0">
      <selection activeCell="H2" sqref="H2"/>
    </sheetView>
  </sheetViews>
  <sheetFormatPr defaultRowHeight="13.5"/>
  <cols>
    <col min="1" max="1" width="7.125" bestFit="1" customWidth="1"/>
    <col min="2" max="2" width="12.75" bestFit="1" customWidth="1"/>
    <col min="3" max="5" width="3.5" bestFit="1" customWidth="1"/>
    <col min="6" max="6" width="12.75" bestFit="1" customWidth="1"/>
    <col min="7" max="7" width="5.5" bestFit="1" customWidth="1"/>
    <col min="8" max="10" width="7.125" bestFit="1" customWidth="1"/>
    <col min="11" max="11" width="6.625" bestFit="1" customWidth="1"/>
    <col min="12" max="12" width="9.25" bestFit="1" customWidth="1"/>
    <col min="13" max="13" width="8.875" bestFit="1" customWidth="1"/>
    <col min="14" max="14" width="9.5" bestFit="1" customWidth="1"/>
    <col min="15" max="15" width="12.75" bestFit="1" customWidth="1"/>
  </cols>
  <sheetData>
    <row r="1" spans="1:15">
      <c r="B1" t="s">
        <v>15</v>
      </c>
      <c r="C1" t="s">
        <v>11</v>
      </c>
      <c r="D1" t="s">
        <v>12</v>
      </c>
      <c r="E1" t="s">
        <v>13</v>
      </c>
      <c r="F1" t="s">
        <v>16</v>
      </c>
      <c r="G1" t="s">
        <v>14</v>
      </c>
      <c r="H1" t="s">
        <v>17</v>
      </c>
      <c r="I1" t="s">
        <v>18</v>
      </c>
      <c r="J1" t="s">
        <v>19</v>
      </c>
      <c r="K1" t="s">
        <v>21</v>
      </c>
      <c r="L1" t="s">
        <v>22</v>
      </c>
      <c r="M1" t="s">
        <v>23</v>
      </c>
      <c r="N1" t="s">
        <v>24</v>
      </c>
    </row>
    <row r="2" spans="1:15">
      <c r="A2" t="s">
        <v>0</v>
      </c>
      <c r="B2" s="2">
        <f>TIME(C2,D2,E2)</f>
        <v>0.57925925925925925</v>
      </c>
      <c r="C2">
        <v>13</v>
      </c>
      <c r="D2">
        <v>54</v>
      </c>
      <c r="E2">
        <v>8</v>
      </c>
      <c r="F2">
        <v>0</v>
      </c>
      <c r="G2">
        <v>0</v>
      </c>
      <c r="H2" s="3">
        <v>7.85</v>
      </c>
      <c r="I2" s="3">
        <v>16.02</v>
      </c>
      <c r="J2" s="3">
        <f>I2-H2</f>
        <v>8.17</v>
      </c>
      <c r="K2" s="3">
        <f>J$12-J2</f>
        <v>6.99</v>
      </c>
      <c r="L2" s="3">
        <f>LN(K2)</f>
        <v>1.944480556245719</v>
      </c>
      <c r="M2">
        <f>G2/1000*30</f>
        <v>0</v>
      </c>
      <c r="N2" s="4">
        <f>L2*POWER(10,2)</f>
        <v>194.44805562457191</v>
      </c>
      <c r="O2">
        <f>LN(2)/0.000136</f>
        <v>5096.6704452937156</v>
      </c>
    </row>
    <row r="3" spans="1:15">
      <c r="A3" t="s">
        <v>1</v>
      </c>
      <c r="B3" s="2">
        <f>TIME(C3,D3,E3)</f>
        <v>0.58716435185185178</v>
      </c>
      <c r="C3">
        <v>14</v>
      </c>
      <c r="D3">
        <v>5</v>
      </c>
      <c r="E3">
        <v>31</v>
      </c>
      <c r="F3" s="2">
        <f>B3-B$2</f>
        <v>7.9050925925925331E-3</v>
      </c>
      <c r="G3">
        <f>F3*24*60*60</f>
        <v>682.99999999999488</v>
      </c>
      <c r="H3" s="3">
        <v>7.5</v>
      </c>
      <c r="I3" s="3">
        <v>16.22</v>
      </c>
      <c r="J3" s="3">
        <f t="shared" ref="J3:J12" si="0">I3-H3</f>
        <v>8.7199999999999989</v>
      </c>
      <c r="K3" s="3">
        <f t="shared" ref="K3:K12" si="1">J$12-J3</f>
        <v>6.4400000000000013</v>
      </c>
      <c r="L3" s="3">
        <f t="shared" ref="L3:L11" si="2">LN(K3)</f>
        <v>1.8625285401162623</v>
      </c>
      <c r="M3">
        <f t="shared" ref="M3:M12" si="3">G3/1000*30</f>
        <v>20.489999999999846</v>
      </c>
      <c r="N3" s="4">
        <f t="shared" ref="N3:N12" si="4">L3*POWER(10,2)</f>
        <v>186.25285401162623</v>
      </c>
    </row>
    <row r="4" spans="1:15">
      <c r="A4" t="s">
        <v>2</v>
      </c>
      <c r="B4" s="2">
        <f t="shared" ref="B4:B10" si="5">TIME(C4,D4,E4)</f>
        <v>0.59446759259259263</v>
      </c>
      <c r="C4">
        <v>14</v>
      </c>
      <c r="D4">
        <v>16</v>
      </c>
      <c r="E4">
        <v>2</v>
      </c>
      <c r="F4" s="2">
        <f t="shared" ref="F4:F11" si="6">B4-B$2</f>
        <v>1.5208333333333379E-2</v>
      </c>
      <c r="G4">
        <f t="shared" ref="G4:G11" si="7">F4*24*60*60</f>
        <v>1314.0000000000039</v>
      </c>
      <c r="H4" s="3">
        <v>7.31</v>
      </c>
      <c r="I4" s="3">
        <v>16.63</v>
      </c>
      <c r="J4" s="3">
        <f t="shared" si="0"/>
        <v>9.32</v>
      </c>
      <c r="K4" s="3">
        <f t="shared" si="1"/>
        <v>5.84</v>
      </c>
      <c r="L4" s="3">
        <f t="shared" si="2"/>
        <v>1.7647307968401356</v>
      </c>
      <c r="M4">
        <f t="shared" si="3"/>
        <v>39.420000000000115</v>
      </c>
      <c r="N4" s="4">
        <f t="shared" si="4"/>
        <v>176.47307968401356</v>
      </c>
    </row>
    <row r="5" spans="1:15">
      <c r="A5" t="s">
        <v>3</v>
      </c>
      <c r="B5" s="2">
        <f t="shared" si="5"/>
        <v>0.60098379629629628</v>
      </c>
      <c r="C5">
        <v>14</v>
      </c>
      <c r="D5">
        <v>25</v>
      </c>
      <c r="E5">
        <v>25</v>
      </c>
      <c r="F5" s="2">
        <f t="shared" si="6"/>
        <v>2.1724537037037028E-2</v>
      </c>
      <c r="G5">
        <f t="shared" si="7"/>
        <v>1876.9999999999993</v>
      </c>
      <c r="H5" s="3">
        <v>6.53</v>
      </c>
      <c r="I5" s="3">
        <v>16.36</v>
      </c>
      <c r="J5" s="3">
        <f t="shared" si="0"/>
        <v>9.8299999999999983</v>
      </c>
      <c r="K5" s="3">
        <f t="shared" si="1"/>
        <v>5.3300000000000018</v>
      </c>
      <c r="L5" s="3">
        <f t="shared" si="2"/>
        <v>1.6733512381777536</v>
      </c>
      <c r="M5">
        <f t="shared" si="3"/>
        <v>56.309999999999981</v>
      </c>
      <c r="N5" s="4">
        <f t="shared" si="4"/>
        <v>167.33512381777535</v>
      </c>
    </row>
    <row r="6" spans="1:15">
      <c r="A6" t="s">
        <v>4</v>
      </c>
      <c r="B6" s="2">
        <f t="shared" si="5"/>
        <v>0.60763888888888895</v>
      </c>
      <c r="C6">
        <v>14</v>
      </c>
      <c r="D6">
        <v>35</v>
      </c>
      <c r="E6">
        <v>0</v>
      </c>
      <c r="F6" s="2">
        <f t="shared" si="6"/>
        <v>2.8379629629629699E-2</v>
      </c>
      <c r="G6">
        <f t="shared" si="7"/>
        <v>2452.0000000000059</v>
      </c>
      <c r="H6" s="3">
        <v>6.32</v>
      </c>
      <c r="I6" s="3">
        <v>16.399999999999999</v>
      </c>
      <c r="J6" s="3">
        <f t="shared" si="0"/>
        <v>10.079999999999998</v>
      </c>
      <c r="K6" s="3">
        <f t="shared" si="1"/>
        <v>5.0800000000000018</v>
      </c>
      <c r="L6" s="3">
        <f t="shared" si="2"/>
        <v>1.6253112615903909</v>
      </c>
      <c r="M6">
        <f t="shared" si="3"/>
        <v>73.560000000000173</v>
      </c>
      <c r="N6" s="4">
        <f t="shared" si="4"/>
        <v>162.53112615903908</v>
      </c>
    </row>
    <row r="7" spans="1:15">
      <c r="A7" t="s">
        <v>5</v>
      </c>
      <c r="B7" s="2">
        <f t="shared" si="5"/>
        <v>0.61431712962962959</v>
      </c>
      <c r="C7">
        <v>14</v>
      </c>
      <c r="D7">
        <v>44</v>
      </c>
      <c r="E7">
        <v>37</v>
      </c>
      <c r="F7" s="2">
        <f t="shared" si="6"/>
        <v>3.5057870370370336E-2</v>
      </c>
      <c r="G7">
        <f t="shared" si="7"/>
        <v>3028.9999999999973</v>
      </c>
      <c r="H7" s="3">
        <v>6.38</v>
      </c>
      <c r="I7" s="3">
        <v>16.690000000000001</v>
      </c>
      <c r="J7" s="3">
        <f t="shared" si="0"/>
        <v>10.310000000000002</v>
      </c>
      <c r="K7" s="3">
        <f t="shared" si="1"/>
        <v>4.8499999999999979</v>
      </c>
      <c r="L7" s="3">
        <f t="shared" si="2"/>
        <v>1.5789787049493913</v>
      </c>
      <c r="M7">
        <f t="shared" si="3"/>
        <v>90.869999999999919</v>
      </c>
      <c r="N7" s="4">
        <f t="shared" si="4"/>
        <v>157.89787049493913</v>
      </c>
    </row>
    <row r="8" spans="1:15">
      <c r="A8" t="s">
        <v>6</v>
      </c>
      <c r="B8" s="2">
        <f t="shared" si="5"/>
        <v>0.62135416666666665</v>
      </c>
      <c r="C8">
        <v>14</v>
      </c>
      <c r="D8">
        <v>54</v>
      </c>
      <c r="E8">
        <v>45</v>
      </c>
      <c r="F8" s="2">
        <f t="shared" si="6"/>
        <v>4.20949074074074E-2</v>
      </c>
      <c r="G8">
        <f t="shared" si="7"/>
        <v>3636.9999999999995</v>
      </c>
      <c r="H8" s="3">
        <v>6.3</v>
      </c>
      <c r="I8" s="3">
        <v>17.07</v>
      </c>
      <c r="J8" s="3">
        <f t="shared" si="0"/>
        <v>10.77</v>
      </c>
      <c r="K8" s="3">
        <f t="shared" si="1"/>
        <v>4.3900000000000006</v>
      </c>
      <c r="L8" s="3">
        <f t="shared" si="2"/>
        <v>1.4793292270870801</v>
      </c>
      <c r="M8">
        <f t="shared" si="3"/>
        <v>109.10999999999999</v>
      </c>
      <c r="N8" s="4">
        <f t="shared" si="4"/>
        <v>147.93292270870802</v>
      </c>
    </row>
    <row r="9" spans="1:15">
      <c r="A9" t="s">
        <v>7</v>
      </c>
      <c r="B9" s="2">
        <f t="shared" si="5"/>
        <v>0.6284953703703704</v>
      </c>
      <c r="C9">
        <v>15</v>
      </c>
      <c r="D9">
        <v>5</v>
      </c>
      <c r="E9">
        <v>2</v>
      </c>
      <c r="F9" s="2">
        <f t="shared" si="6"/>
        <v>4.9236111111111147E-2</v>
      </c>
      <c r="G9">
        <f t="shared" si="7"/>
        <v>4254.0000000000027</v>
      </c>
      <c r="H9" s="3">
        <v>7</v>
      </c>
      <c r="I9" s="3">
        <v>17.98</v>
      </c>
      <c r="J9" s="3">
        <f t="shared" si="0"/>
        <v>10.98</v>
      </c>
      <c r="K9" s="3">
        <f t="shared" si="1"/>
        <v>4.18</v>
      </c>
      <c r="L9" s="3">
        <f t="shared" si="2"/>
        <v>1.430311246536665</v>
      </c>
      <c r="M9">
        <f t="shared" si="3"/>
        <v>127.62000000000009</v>
      </c>
      <c r="N9" s="4">
        <f t="shared" si="4"/>
        <v>143.0311246536665</v>
      </c>
    </row>
    <row r="10" spans="1:15">
      <c r="A10" t="s">
        <v>8</v>
      </c>
      <c r="B10" s="2">
        <f t="shared" si="5"/>
        <v>0.63511574074074073</v>
      </c>
      <c r="C10">
        <v>15</v>
      </c>
      <c r="D10">
        <v>14</v>
      </c>
      <c r="E10">
        <v>34</v>
      </c>
      <c r="F10" s="2">
        <f t="shared" si="6"/>
        <v>5.5856481481481479E-2</v>
      </c>
      <c r="G10">
        <f t="shared" si="7"/>
        <v>4826</v>
      </c>
      <c r="H10" s="3">
        <v>6.9</v>
      </c>
      <c r="I10" s="3">
        <v>18.600000000000001</v>
      </c>
      <c r="J10" s="3">
        <f t="shared" si="0"/>
        <v>11.700000000000001</v>
      </c>
      <c r="K10" s="3">
        <f t="shared" si="1"/>
        <v>3.4599999999999991</v>
      </c>
      <c r="L10" s="3">
        <f t="shared" si="2"/>
        <v>1.2412685890696327</v>
      </c>
      <c r="M10">
        <f t="shared" si="3"/>
        <v>144.78</v>
      </c>
      <c r="N10" s="4">
        <f t="shared" si="4"/>
        <v>124.12685890696326</v>
      </c>
    </row>
    <row r="11" spans="1:15">
      <c r="A11" t="s">
        <v>9</v>
      </c>
      <c r="B11" s="2">
        <f>TIME(C11,D11,E11)</f>
        <v>0.64218750000000002</v>
      </c>
      <c r="C11">
        <v>15</v>
      </c>
      <c r="D11">
        <v>24</v>
      </c>
      <c r="E11">
        <v>45</v>
      </c>
      <c r="F11" s="2">
        <f t="shared" si="6"/>
        <v>6.2928240740740771E-2</v>
      </c>
      <c r="G11">
        <f t="shared" si="7"/>
        <v>5437.0000000000018</v>
      </c>
      <c r="H11" s="3">
        <v>5.72</v>
      </c>
      <c r="I11" s="3">
        <v>17.600000000000001</v>
      </c>
      <c r="J11" s="3">
        <f t="shared" si="0"/>
        <v>11.880000000000003</v>
      </c>
      <c r="K11" s="3">
        <f t="shared" si="1"/>
        <v>3.2799999999999976</v>
      </c>
      <c r="L11" s="3">
        <f t="shared" si="2"/>
        <v>1.1878434223960517</v>
      </c>
      <c r="M11">
        <f t="shared" si="3"/>
        <v>163.11000000000007</v>
      </c>
      <c r="N11" s="4">
        <f t="shared" si="4"/>
        <v>118.78434223960517</v>
      </c>
    </row>
    <row r="12" spans="1:15">
      <c r="A12" t="s">
        <v>10</v>
      </c>
      <c r="B12" s="1" t="s">
        <v>20</v>
      </c>
      <c r="C12" t="s">
        <v>20</v>
      </c>
      <c r="D12" t="s">
        <v>20</v>
      </c>
      <c r="E12" t="s">
        <v>20</v>
      </c>
      <c r="F12" s="2" t="s">
        <v>20</v>
      </c>
      <c r="G12" s="5"/>
      <c r="H12" s="3">
        <v>7.04</v>
      </c>
      <c r="I12" s="3">
        <v>22.2</v>
      </c>
      <c r="J12" s="3">
        <f t="shared" si="0"/>
        <v>15.16</v>
      </c>
      <c r="K12" s="3">
        <f t="shared" si="1"/>
        <v>0</v>
      </c>
      <c r="L12" s="3">
        <v>1.9547000000000001</v>
      </c>
      <c r="M12">
        <f t="shared" si="3"/>
        <v>0</v>
      </c>
      <c r="N12" s="4">
        <f t="shared" si="4"/>
        <v>195.47</v>
      </c>
    </row>
    <row r="13" spans="1:15">
      <c r="G13">
        <v>5000</v>
      </c>
      <c r="N13" s="4">
        <f>-0.0135*G13+195</f>
        <v>127.5</v>
      </c>
    </row>
    <row r="14" spans="1:15">
      <c r="G14">
        <v>2500</v>
      </c>
      <c r="N14" s="4">
        <f>-0.0135*G14+195</f>
        <v>161.25</v>
      </c>
    </row>
    <row r="15" spans="1:15">
      <c r="N15">
        <f>(1.95-1.28)/5000</f>
        <v>1.3399999999999998E-4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80" zoomScaleNormal="80" workbookViewId="0">
      <selection activeCell="G2" sqref="G2"/>
    </sheetView>
  </sheetViews>
  <sheetFormatPr defaultRowHeight="13.5"/>
  <cols>
    <col min="1" max="1" width="7.125" bestFit="1" customWidth="1"/>
    <col min="2" max="2" width="12.75" bestFit="1" customWidth="1"/>
    <col min="3" max="5" width="3.5" bestFit="1" customWidth="1"/>
    <col min="6" max="6" width="12.75" bestFit="1" customWidth="1"/>
    <col min="7" max="7" width="5.5" bestFit="1" customWidth="1"/>
    <col min="8" max="10" width="7.125" bestFit="1" customWidth="1"/>
    <col min="11" max="11" width="6.625" bestFit="1" customWidth="1"/>
    <col min="12" max="12" width="9.25" bestFit="1" customWidth="1"/>
    <col min="13" max="13" width="8.875" bestFit="1" customWidth="1"/>
    <col min="14" max="14" width="9.5" bestFit="1" customWidth="1"/>
    <col min="15" max="15" width="12.75" bestFit="1" customWidth="1"/>
  </cols>
  <sheetData>
    <row r="1" spans="1:15">
      <c r="B1" t="s">
        <v>15</v>
      </c>
      <c r="C1" t="s">
        <v>11</v>
      </c>
      <c r="D1" t="s">
        <v>12</v>
      </c>
      <c r="E1" t="s">
        <v>13</v>
      </c>
      <c r="F1" t="s">
        <v>16</v>
      </c>
      <c r="G1" t="s">
        <v>14</v>
      </c>
      <c r="H1" t="s">
        <v>17</v>
      </c>
      <c r="I1" t="s">
        <v>18</v>
      </c>
      <c r="J1" t="s">
        <v>19</v>
      </c>
      <c r="K1" t="s">
        <v>21</v>
      </c>
      <c r="L1" t="s">
        <v>22</v>
      </c>
      <c r="M1" t="s">
        <v>23</v>
      </c>
      <c r="N1" t="s">
        <v>24</v>
      </c>
    </row>
    <row r="2" spans="1:15">
      <c r="A2" t="s">
        <v>0</v>
      </c>
      <c r="B2" s="2">
        <f>TIME(C2,D2,E2)</f>
        <v>0.57925925925925925</v>
      </c>
      <c r="C2">
        <v>13</v>
      </c>
      <c r="D2">
        <v>54</v>
      </c>
      <c r="E2">
        <v>8</v>
      </c>
      <c r="F2">
        <v>0</v>
      </c>
      <c r="G2">
        <v>0</v>
      </c>
      <c r="H2" s="3">
        <v>7.85</v>
      </c>
      <c r="I2" s="3">
        <v>16.02</v>
      </c>
      <c r="J2" s="3">
        <f>I2-H2</f>
        <v>8.17</v>
      </c>
      <c r="K2" s="3">
        <f>J$12-J2</f>
        <v>6.99</v>
      </c>
      <c r="L2" s="3">
        <f>LN(K2)</f>
        <v>1.944480556245719</v>
      </c>
      <c r="M2">
        <v>0</v>
      </c>
      <c r="N2" s="4">
        <f>L2*POWER(10,2)</f>
        <v>194.44805562457191</v>
      </c>
      <c r="O2">
        <f>LN(2)/0.000136</f>
        <v>5096.6704452937156</v>
      </c>
    </row>
    <row r="3" spans="1:15">
      <c r="A3" t="s">
        <v>1</v>
      </c>
      <c r="B3" s="2">
        <f>TIME(C3,D3,E3)</f>
        <v>0.58716435185185178</v>
      </c>
      <c r="C3">
        <v>14</v>
      </c>
      <c r="D3">
        <v>5</v>
      </c>
      <c r="E3">
        <v>31</v>
      </c>
      <c r="F3" s="2">
        <f>B3-B$2</f>
        <v>7.9050925925925331E-3</v>
      </c>
      <c r="G3">
        <f>F3*24*60*60</f>
        <v>682.99999999999488</v>
      </c>
      <c r="H3" s="3">
        <v>7.5</v>
      </c>
      <c r="I3" s="3">
        <v>16.22</v>
      </c>
      <c r="J3" s="3">
        <f t="shared" ref="J3:J12" si="0">I3-H3</f>
        <v>8.7199999999999989</v>
      </c>
      <c r="K3" s="3">
        <f t="shared" ref="K3:K12" si="1">J$12-J3</f>
        <v>6.4400000000000013</v>
      </c>
      <c r="L3" s="3">
        <f t="shared" ref="L3:L11" si="2">LN(K3)</f>
        <v>1.8625285401162623</v>
      </c>
      <c r="M3">
        <f t="shared" ref="M3:M12" si="3">G3/1000*30</f>
        <v>20.489999999999846</v>
      </c>
      <c r="N3" s="4">
        <f t="shared" ref="N3:N12" si="4">L3*POWER(10,2)</f>
        <v>186.25285401162623</v>
      </c>
    </row>
    <row r="4" spans="1:15">
      <c r="A4" t="s">
        <v>2</v>
      </c>
      <c r="B4" s="2">
        <f t="shared" ref="B4:B10" si="5">TIME(C4,D4,E4)</f>
        <v>0.59446759259259263</v>
      </c>
      <c r="C4">
        <v>14</v>
      </c>
      <c r="D4">
        <v>16</v>
      </c>
      <c r="E4">
        <v>2</v>
      </c>
      <c r="F4" s="2">
        <f t="shared" ref="F4:F11" si="6">B4-B$2</f>
        <v>1.5208333333333379E-2</v>
      </c>
      <c r="G4">
        <f t="shared" ref="G4:G11" si="7">F4*24*60*60</f>
        <v>1314.0000000000039</v>
      </c>
      <c r="H4" s="3">
        <v>7.31</v>
      </c>
      <c r="I4" s="3">
        <v>16.63</v>
      </c>
      <c r="J4" s="3">
        <f t="shared" si="0"/>
        <v>9.32</v>
      </c>
      <c r="K4" s="3">
        <f t="shared" si="1"/>
        <v>5.84</v>
      </c>
      <c r="L4" s="3">
        <f t="shared" si="2"/>
        <v>1.7647307968401356</v>
      </c>
      <c r="M4">
        <f t="shared" si="3"/>
        <v>39.420000000000115</v>
      </c>
      <c r="N4" s="4">
        <f t="shared" si="4"/>
        <v>176.47307968401356</v>
      </c>
    </row>
    <row r="5" spans="1:15">
      <c r="A5" t="s">
        <v>3</v>
      </c>
      <c r="B5" s="2">
        <f t="shared" si="5"/>
        <v>0.60098379629629628</v>
      </c>
      <c r="C5">
        <v>14</v>
      </c>
      <c r="D5">
        <v>25</v>
      </c>
      <c r="E5">
        <v>25</v>
      </c>
      <c r="F5" s="2">
        <f t="shared" si="6"/>
        <v>2.1724537037037028E-2</v>
      </c>
      <c r="G5">
        <f t="shared" si="7"/>
        <v>1876.9999999999993</v>
      </c>
      <c r="H5" s="3">
        <v>6.53</v>
      </c>
      <c r="I5" s="3">
        <v>16.36</v>
      </c>
      <c r="J5" s="3">
        <f t="shared" si="0"/>
        <v>9.8299999999999983</v>
      </c>
      <c r="K5" s="3">
        <f t="shared" si="1"/>
        <v>5.3300000000000018</v>
      </c>
      <c r="L5" s="3">
        <f t="shared" si="2"/>
        <v>1.6733512381777536</v>
      </c>
      <c r="M5">
        <f t="shared" si="3"/>
        <v>56.309999999999981</v>
      </c>
      <c r="N5" s="4">
        <f t="shared" si="4"/>
        <v>167.33512381777535</v>
      </c>
    </row>
    <row r="6" spans="1:15">
      <c r="A6" t="s">
        <v>4</v>
      </c>
      <c r="B6" s="2">
        <f t="shared" si="5"/>
        <v>0.60763888888888895</v>
      </c>
      <c r="C6">
        <v>14</v>
      </c>
      <c r="D6">
        <v>35</v>
      </c>
      <c r="E6">
        <v>0</v>
      </c>
      <c r="F6" s="2">
        <f t="shared" si="6"/>
        <v>2.8379629629629699E-2</v>
      </c>
      <c r="G6">
        <f t="shared" si="7"/>
        <v>2452.0000000000059</v>
      </c>
      <c r="H6" s="3">
        <v>6.32</v>
      </c>
      <c r="I6" s="3">
        <v>16.399999999999999</v>
      </c>
      <c r="J6" s="3">
        <f t="shared" si="0"/>
        <v>10.079999999999998</v>
      </c>
      <c r="K6" s="3">
        <f t="shared" si="1"/>
        <v>5.0800000000000018</v>
      </c>
      <c r="L6" s="3">
        <f t="shared" si="2"/>
        <v>1.6253112615903909</v>
      </c>
      <c r="M6">
        <f t="shared" si="3"/>
        <v>73.560000000000173</v>
      </c>
      <c r="N6" s="4">
        <f t="shared" si="4"/>
        <v>162.53112615903908</v>
      </c>
    </row>
    <row r="7" spans="1:15">
      <c r="A7" t="s">
        <v>5</v>
      </c>
      <c r="B7" s="2">
        <f t="shared" si="5"/>
        <v>0.61431712962962959</v>
      </c>
      <c r="C7">
        <v>14</v>
      </c>
      <c r="D7">
        <v>44</v>
      </c>
      <c r="E7">
        <v>37</v>
      </c>
      <c r="F7" s="2">
        <f t="shared" si="6"/>
        <v>3.5057870370370336E-2</v>
      </c>
      <c r="G7">
        <f t="shared" si="7"/>
        <v>3028.9999999999973</v>
      </c>
      <c r="H7" s="3">
        <v>6.38</v>
      </c>
      <c r="I7" s="3">
        <v>16.690000000000001</v>
      </c>
      <c r="J7" s="3">
        <f t="shared" si="0"/>
        <v>10.310000000000002</v>
      </c>
      <c r="K7" s="3">
        <f t="shared" si="1"/>
        <v>4.8499999999999979</v>
      </c>
      <c r="L7" s="3">
        <f t="shared" si="2"/>
        <v>1.5789787049493913</v>
      </c>
      <c r="M7">
        <f t="shared" si="3"/>
        <v>90.869999999999919</v>
      </c>
      <c r="N7" s="4">
        <f t="shared" si="4"/>
        <v>157.89787049493913</v>
      </c>
    </row>
    <row r="8" spans="1:15">
      <c r="A8" t="s">
        <v>6</v>
      </c>
      <c r="B8" s="2">
        <f t="shared" si="5"/>
        <v>0.62135416666666665</v>
      </c>
      <c r="C8">
        <v>14</v>
      </c>
      <c r="D8">
        <v>54</v>
      </c>
      <c r="E8">
        <v>45</v>
      </c>
      <c r="F8" s="2">
        <f t="shared" si="6"/>
        <v>4.20949074074074E-2</v>
      </c>
      <c r="G8">
        <f t="shared" si="7"/>
        <v>3636.9999999999995</v>
      </c>
      <c r="H8" s="3">
        <v>6.3</v>
      </c>
      <c r="I8" s="3">
        <v>17.07</v>
      </c>
      <c r="J8" s="3">
        <f t="shared" si="0"/>
        <v>10.77</v>
      </c>
      <c r="K8" s="3">
        <f t="shared" si="1"/>
        <v>4.3900000000000006</v>
      </c>
      <c r="L8" s="3">
        <f t="shared" si="2"/>
        <v>1.4793292270870801</v>
      </c>
      <c r="M8">
        <f t="shared" si="3"/>
        <v>109.10999999999999</v>
      </c>
      <c r="N8" s="4">
        <f t="shared" si="4"/>
        <v>147.93292270870802</v>
      </c>
    </row>
    <row r="9" spans="1:15">
      <c r="A9" t="s">
        <v>7</v>
      </c>
      <c r="B9" s="2">
        <f t="shared" si="5"/>
        <v>0.6284953703703704</v>
      </c>
      <c r="C9">
        <v>15</v>
      </c>
      <c r="D9">
        <v>5</v>
      </c>
      <c r="E9">
        <v>2</v>
      </c>
      <c r="F9" s="2">
        <f t="shared" si="6"/>
        <v>4.9236111111111147E-2</v>
      </c>
      <c r="G9">
        <f t="shared" si="7"/>
        <v>4254.0000000000027</v>
      </c>
      <c r="H9" s="3">
        <v>7</v>
      </c>
      <c r="I9" s="3">
        <v>17.98</v>
      </c>
      <c r="J9" s="3">
        <f t="shared" si="0"/>
        <v>10.98</v>
      </c>
      <c r="K9" s="3">
        <f t="shared" si="1"/>
        <v>4.18</v>
      </c>
      <c r="L9" s="3">
        <f t="shared" si="2"/>
        <v>1.430311246536665</v>
      </c>
      <c r="M9">
        <f t="shared" si="3"/>
        <v>127.62000000000009</v>
      </c>
      <c r="N9" s="4">
        <f t="shared" si="4"/>
        <v>143.0311246536665</v>
      </c>
    </row>
    <row r="10" spans="1:15">
      <c r="A10" t="s">
        <v>8</v>
      </c>
      <c r="B10" s="2">
        <f t="shared" si="5"/>
        <v>0.63511574074074073</v>
      </c>
      <c r="C10">
        <v>15</v>
      </c>
      <c r="D10">
        <v>14</v>
      </c>
      <c r="E10">
        <v>34</v>
      </c>
      <c r="F10" s="2">
        <f t="shared" si="6"/>
        <v>5.5856481481481479E-2</v>
      </c>
      <c r="G10">
        <f t="shared" si="7"/>
        <v>4826</v>
      </c>
      <c r="H10" s="3">
        <v>6.9</v>
      </c>
      <c r="I10" s="3">
        <v>18.600000000000001</v>
      </c>
      <c r="J10" s="3">
        <f t="shared" si="0"/>
        <v>11.700000000000001</v>
      </c>
      <c r="K10" s="3">
        <f t="shared" si="1"/>
        <v>3.4599999999999991</v>
      </c>
      <c r="L10" s="3">
        <f t="shared" si="2"/>
        <v>1.2412685890696327</v>
      </c>
      <c r="M10">
        <f t="shared" si="3"/>
        <v>144.78</v>
      </c>
      <c r="N10" s="4">
        <f t="shared" si="4"/>
        <v>124.12685890696326</v>
      </c>
    </row>
    <row r="11" spans="1:15">
      <c r="A11" t="s">
        <v>9</v>
      </c>
      <c r="B11" s="2">
        <f>TIME(C11,D11,E11)</f>
        <v>0.64218750000000002</v>
      </c>
      <c r="C11">
        <v>15</v>
      </c>
      <c r="D11">
        <v>24</v>
      </c>
      <c r="E11">
        <v>45</v>
      </c>
      <c r="F11" s="2">
        <f t="shared" si="6"/>
        <v>6.2928240740740771E-2</v>
      </c>
      <c r="G11">
        <f t="shared" si="7"/>
        <v>5437.0000000000018</v>
      </c>
      <c r="H11" s="3">
        <v>5.72</v>
      </c>
      <c r="I11" s="3">
        <v>17.600000000000001</v>
      </c>
      <c r="J11" s="3">
        <f t="shared" si="0"/>
        <v>11.880000000000003</v>
      </c>
      <c r="K11" s="3">
        <f t="shared" si="1"/>
        <v>3.2799999999999976</v>
      </c>
      <c r="L11" s="3">
        <f t="shared" si="2"/>
        <v>1.1878434223960517</v>
      </c>
      <c r="M11">
        <f t="shared" si="3"/>
        <v>163.11000000000007</v>
      </c>
      <c r="N11" s="4">
        <f t="shared" si="4"/>
        <v>118.78434223960517</v>
      </c>
    </row>
    <row r="12" spans="1:15">
      <c r="A12" t="s">
        <v>10</v>
      </c>
      <c r="B12" s="1" t="s">
        <v>20</v>
      </c>
      <c r="C12" t="s">
        <v>20</v>
      </c>
      <c r="D12" t="s">
        <v>20</v>
      </c>
      <c r="E12" t="s">
        <v>20</v>
      </c>
      <c r="F12" s="2" t="s">
        <v>20</v>
      </c>
      <c r="G12" s="5"/>
      <c r="H12" s="3">
        <v>7.04</v>
      </c>
      <c r="I12" s="3">
        <v>22.2</v>
      </c>
      <c r="J12" s="3">
        <f t="shared" si="0"/>
        <v>15.16</v>
      </c>
      <c r="K12" s="3">
        <f t="shared" si="1"/>
        <v>0</v>
      </c>
      <c r="L12" s="3">
        <v>1.9547000000000001</v>
      </c>
      <c r="M12">
        <f t="shared" si="3"/>
        <v>0</v>
      </c>
      <c r="N12" s="4">
        <f t="shared" si="4"/>
        <v>195.47</v>
      </c>
    </row>
    <row r="13" spans="1:15">
      <c r="G13">
        <v>5000</v>
      </c>
      <c r="N13" s="4">
        <f>-0.0135*G13+195</f>
        <v>127.5</v>
      </c>
    </row>
    <row r="14" spans="1:15">
      <c r="G14">
        <v>2500</v>
      </c>
      <c r="N14" s="4">
        <f>-0.0135*G14+195</f>
        <v>161.25</v>
      </c>
    </row>
    <row r="15" spans="1:15">
      <c r="N15">
        <f>(1.95-1.28)/5000</f>
        <v>1.3399999999999998E-4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Manager>KHe7</Manager>
  <Company>UEC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Chemistry Laboratory</dc:title>
  <dc:subject>Report-07</dc:subject>
  <dc:creator>KHe7</dc:creator>
  <cp:keywords>UEC Chemistry Laboratory</cp:keywords>
  <cp:lastModifiedBy>KHe7</cp:lastModifiedBy>
  <dcterms:created xsi:type="dcterms:W3CDTF">2010-06-10T12:48:16Z</dcterms:created>
  <dcterms:modified xsi:type="dcterms:W3CDTF">2011-09-04T16:34:38Z</dcterms:modified>
  <cp:category>Report</cp:category>
  <cp:contentStatus/>
</cp:coreProperties>
</file>