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430" windowHeight="43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6" i="1"/>
  <c r="O4"/>
  <c r="O5"/>
  <c r="P5"/>
  <c r="P2"/>
  <c r="O2"/>
  <c r="P1"/>
  <c r="O1"/>
  <c r="M5"/>
  <c r="M4"/>
  <c r="M3"/>
  <c r="M1"/>
  <c r="D23"/>
  <c r="B23"/>
  <c r="D27"/>
  <c r="D26"/>
  <c r="K22"/>
  <c r="J22"/>
  <c r="K21"/>
  <c r="J23"/>
  <c r="K24"/>
  <c r="J21"/>
  <c r="J24" s="1"/>
  <c r="E24"/>
  <c r="D24"/>
  <c r="C24"/>
  <c r="B24"/>
  <c r="D22"/>
  <c r="B21"/>
  <c r="E22"/>
  <c r="E21"/>
  <c r="D21"/>
  <c r="L9"/>
  <c r="E9"/>
  <c r="B27"/>
  <c r="B26"/>
  <c r="H23"/>
  <c r="I22"/>
  <c r="H22"/>
  <c r="H3"/>
  <c r="H6" s="1"/>
  <c r="B3"/>
  <c r="B6" s="1"/>
  <c r="K15"/>
  <c r="K14"/>
  <c r="K13"/>
  <c r="K12"/>
  <c r="L15" s="1"/>
  <c r="K10"/>
  <c r="J10"/>
  <c r="I10"/>
  <c r="H10"/>
  <c r="L10" s="1"/>
  <c r="E14"/>
  <c r="E13"/>
  <c r="E12"/>
  <c r="F15" s="1"/>
  <c r="C22" s="1"/>
  <c r="C10"/>
  <c r="B10"/>
  <c r="E10" s="1"/>
  <c r="I24" l="1"/>
  <c r="H24"/>
  <c r="B22"/>
  <c r="C18"/>
  <c r="B18"/>
  <c r="I18"/>
  <c r="H18"/>
  <c r="C21"/>
  <c r="I21"/>
  <c r="H21"/>
  <c r="D10"/>
</calcChain>
</file>

<file path=xl/sharedStrings.xml><?xml version="1.0" encoding="utf-8"?>
<sst xmlns="http://schemas.openxmlformats.org/spreadsheetml/2006/main" count="40" uniqueCount="20">
  <si>
    <t>h'</t>
    <phoneticPr fontId="1"/>
  </si>
  <si>
    <t>r</t>
    <phoneticPr fontId="1"/>
  </si>
  <si>
    <t>l</t>
    <phoneticPr fontId="1"/>
  </si>
  <si>
    <t>a</t>
    <phoneticPr fontId="1"/>
  </si>
  <si>
    <t>h</t>
    <phoneticPr fontId="1"/>
  </si>
  <si>
    <t>τ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</si>
  <si>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</si>
  <si>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</si>
  <si>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ミリ秒</t>
    <rPh sb="2" eb="3">
      <t>ビョウ</t>
    </rPh>
    <phoneticPr fontId="1"/>
  </si>
  <si>
    <t>d</t>
    <phoneticPr fontId="1"/>
  </si>
  <si>
    <t>ΔT</t>
    <phoneticPr fontId="1"/>
  </si>
  <si>
    <t>Δh</t>
    <phoneticPr fontId="1"/>
  </si>
  <si>
    <t>Δg</t>
    <phoneticPr fontId="1"/>
  </si>
  <si>
    <t>g</t>
    <phoneticPr fontId="1"/>
  </si>
  <si>
    <t>T</t>
    <phoneticPr fontId="1"/>
  </si>
  <si>
    <t>T_0</t>
    <phoneticPr fontId="1"/>
  </si>
  <si>
    <t>Δτ</t>
    <phoneticPr fontId="1"/>
  </si>
  <si>
    <t>Δh'</t>
    <phoneticPr fontId="1"/>
  </si>
  <si>
    <t>Δd</t>
    <phoneticPr fontId="1"/>
  </si>
  <si>
    <t>g^</t>
    <phoneticPr fontId="1"/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</si>
</sst>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_ "/>
    <numFmt numFmtId="178" formatCode="0_ "/>
    <numFmt numFmtId="179" formatCode="0.0000_ "/>
    <numFmt numFmtId="180" formatCode="0.00000_ "/>
    <numFmt numFmtId="181" formatCode="0.000_ "/>
    <numFmt numFmtId="182" formatCode="0.0000000_);[Red]\(0.0000000\)"/>
    <numFmt numFmtId="183" formatCode="0.0000.E+00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183" fontId="0" fillId="0" borderId="2" xfId="0" applyNumberFormat="1" applyBorder="1">
      <alignment vertical="center"/>
    </xf>
    <xf numFmtId="0" fontId="0" fillId="0" borderId="0" xfId="0" applyBorder="1">
      <alignment vertical="center"/>
    </xf>
    <xf numFmtId="183" fontId="0" fillId="0" borderId="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topLeftCell="C1" workbookViewId="0">
      <selection activeCell="O4" sqref="O4"/>
    </sheetView>
  </sheetViews>
  <sheetFormatPr defaultRowHeight="13.5"/>
  <cols>
    <col min="2" max="3" width="12.75" bestFit="1" customWidth="1"/>
    <col min="4" max="5" width="10.5" bestFit="1" customWidth="1"/>
    <col min="6" max="6" width="9" style="5"/>
    <col min="7" max="7" width="9" style="6"/>
    <col min="10" max="11" width="10.5" bestFit="1" customWidth="1"/>
    <col min="12" max="12" width="9" style="5"/>
    <col min="13" max="13" width="12.5" style="6" bestFit="1" customWidth="1"/>
    <col min="14" max="14" width="9" style="5"/>
    <col min="15" max="15" width="11.375" style="6" bestFit="1" customWidth="1"/>
    <col min="16" max="16" width="11.375" style="12" bestFit="1" customWidth="1"/>
  </cols>
  <sheetData>
    <row r="1" spans="1:16">
      <c r="A1" t="s">
        <v>9</v>
      </c>
      <c r="B1" s="2">
        <v>34.9</v>
      </c>
      <c r="C1">
        <v>34.9</v>
      </c>
      <c r="G1" s="6" t="s">
        <v>9</v>
      </c>
      <c r="H1" s="2">
        <v>34.9</v>
      </c>
      <c r="I1" s="2">
        <v>34.9</v>
      </c>
      <c r="M1" s="6">
        <f>6.673*POWER(10,-11)</f>
        <v>6.6729999999999999E-11</v>
      </c>
      <c r="O1" s="6">
        <f>6.673*POWER(10,-11)</f>
        <v>6.6729999999999999E-11</v>
      </c>
      <c r="P1" s="12">
        <f>6.673*POWER(10,-11)</f>
        <v>6.6729999999999999E-11</v>
      </c>
    </row>
    <row r="2" spans="1:16">
      <c r="A2" t="s">
        <v>18</v>
      </c>
      <c r="B2" s="2">
        <v>0.05</v>
      </c>
      <c r="C2">
        <v>0.05</v>
      </c>
      <c r="G2" s="6" t="s">
        <v>18</v>
      </c>
      <c r="H2" s="2">
        <v>0.05</v>
      </c>
      <c r="I2">
        <v>0.05</v>
      </c>
      <c r="M2" s="6">
        <v>3</v>
      </c>
      <c r="O2" s="6">
        <f>6378.388*POWER(10,3)</f>
        <v>6378388</v>
      </c>
      <c r="P2" s="12">
        <f>O2+300</f>
        <v>6378688</v>
      </c>
    </row>
    <row r="3" spans="1:16">
      <c r="A3" t="s">
        <v>1</v>
      </c>
      <c r="B3" s="2">
        <f>B1/2</f>
        <v>17.45</v>
      </c>
      <c r="C3">
        <v>17.45</v>
      </c>
      <c r="G3" s="6" t="s">
        <v>1</v>
      </c>
      <c r="H3" s="2">
        <f>H1/2</f>
        <v>17.45</v>
      </c>
      <c r="I3">
        <v>17.45</v>
      </c>
      <c r="M3" s="6">
        <f>1.134*POWER(10,4)</f>
        <v>11339.999999999998</v>
      </c>
    </row>
    <row r="4" spans="1:16">
      <c r="A4" t="s">
        <v>0</v>
      </c>
      <c r="B4" s="2">
        <v>995.3</v>
      </c>
      <c r="C4" s="1">
        <v>995.3</v>
      </c>
      <c r="G4" s="6" t="s">
        <v>0</v>
      </c>
      <c r="H4" s="2">
        <v>982.9</v>
      </c>
      <c r="I4">
        <v>982.9</v>
      </c>
      <c r="M4" s="11">
        <f>4/3*PI()*POWER(M2,3)*M3</f>
        <v>1282523.7849014967</v>
      </c>
      <c r="O4" s="6">
        <f>5.973*POWER(10,27)*POWER(10,-3)</f>
        <v>5.9729999999999998E+24</v>
      </c>
      <c r="P4" s="12">
        <v>5.9729999999999998E+24</v>
      </c>
    </row>
    <row r="5" spans="1:16">
      <c r="A5" t="s">
        <v>17</v>
      </c>
      <c r="B5" s="2">
        <v>0.1</v>
      </c>
      <c r="C5" s="1">
        <v>0.1</v>
      </c>
      <c r="G5" s="6" t="s">
        <v>17</v>
      </c>
      <c r="H5" s="2">
        <v>0.1</v>
      </c>
      <c r="I5">
        <v>0.1</v>
      </c>
      <c r="M5" s="11">
        <f>M1*M4*POWER(M2,-2)</f>
        <v>9.5092013518307639E-6</v>
      </c>
      <c r="O5" s="11">
        <f>O1*O4*POWER(O2,-2)</f>
        <v>9.796969850695211</v>
      </c>
      <c r="P5" s="13">
        <f>P1*P4*POWER(P2,-2)</f>
        <v>9.7960483377320067</v>
      </c>
    </row>
    <row r="6" spans="1:16">
      <c r="A6" t="s">
        <v>4</v>
      </c>
      <c r="B6" s="2">
        <f>B4-B3</f>
        <v>977.84999999999991</v>
      </c>
      <c r="C6">
        <v>977.9</v>
      </c>
      <c r="G6" s="6" t="s">
        <v>4</v>
      </c>
      <c r="H6" s="2">
        <f>H4-H3</f>
        <v>965.44999999999993</v>
      </c>
      <c r="I6">
        <v>965.5</v>
      </c>
      <c r="P6" s="13">
        <f>O5-P5</f>
        <v>9.2151296320430731E-4</v>
      </c>
    </row>
    <row r="7" spans="1:16">
      <c r="A7" t="s">
        <v>2</v>
      </c>
      <c r="B7" s="2">
        <v>882.5</v>
      </c>
      <c r="C7">
        <v>882.5</v>
      </c>
      <c r="G7" s="6" t="s">
        <v>2</v>
      </c>
      <c r="H7" s="2">
        <v>882.5</v>
      </c>
      <c r="I7">
        <v>882.5</v>
      </c>
    </row>
    <row r="8" spans="1:16">
      <c r="B8" s="1">
        <v>211</v>
      </c>
      <c r="C8" s="1">
        <v>152.5</v>
      </c>
      <c r="D8" s="1">
        <v>88</v>
      </c>
      <c r="H8" s="1">
        <v>108.2</v>
      </c>
      <c r="I8" s="1">
        <v>149.19999999999999</v>
      </c>
      <c r="J8" s="1">
        <v>191</v>
      </c>
    </row>
    <row r="9" spans="1:16">
      <c r="B9" s="1"/>
      <c r="C9" s="1"/>
      <c r="D9" s="1"/>
      <c r="E9">
        <f>(B10+C10)/2</f>
        <v>61.5</v>
      </c>
      <c r="H9" s="1">
        <v>108.2</v>
      </c>
      <c r="I9" s="1">
        <v>149.19999999999999</v>
      </c>
      <c r="J9" s="1">
        <v>193</v>
      </c>
      <c r="L9" s="5">
        <f>SUM(H10:K10)/4</f>
        <v>41.9</v>
      </c>
    </row>
    <row r="10" spans="1:16">
      <c r="A10" t="s">
        <v>3</v>
      </c>
      <c r="B10" s="1">
        <f>B8-C8</f>
        <v>58.5</v>
      </c>
      <c r="C10" s="1">
        <f>C8-D8</f>
        <v>64.5</v>
      </c>
      <c r="D10">
        <f>B10*C10</f>
        <v>3773.25</v>
      </c>
      <c r="E10">
        <f>POWER((B10+C10)/2,2)</f>
        <v>3782.25</v>
      </c>
      <c r="G10" s="6" t="s">
        <v>3</v>
      </c>
      <c r="H10" s="1">
        <f>I8-H8</f>
        <v>40.999999999999986</v>
      </c>
      <c r="I10" s="1">
        <f>J8-I8</f>
        <v>41.800000000000011</v>
      </c>
      <c r="J10" s="1">
        <f>I9-H9</f>
        <v>40.999999999999986</v>
      </c>
      <c r="K10" s="1">
        <f>J9-I9</f>
        <v>43.800000000000011</v>
      </c>
      <c r="L10" s="5">
        <f>(H10+I10)/2*(J10+K10)/2</f>
        <v>1755.36</v>
      </c>
    </row>
    <row r="11" spans="1:16">
      <c r="A11" t="s">
        <v>5</v>
      </c>
      <c r="B11" t="s">
        <v>6</v>
      </c>
      <c r="C11" t="s">
        <v>7</v>
      </c>
      <c r="D11" t="s">
        <v>8</v>
      </c>
      <c r="G11" s="6" t="s">
        <v>5</v>
      </c>
      <c r="H11" t="s">
        <v>6</v>
      </c>
      <c r="I11" t="s">
        <v>7</v>
      </c>
      <c r="J11" t="s">
        <v>8</v>
      </c>
    </row>
    <row r="12" spans="1:16">
      <c r="B12">
        <v>4</v>
      </c>
      <c r="C12">
        <v>32</v>
      </c>
      <c r="D12">
        <v>9</v>
      </c>
      <c r="E12">
        <f>B12*60+C12</f>
        <v>272</v>
      </c>
      <c r="H12" s="3">
        <v>2</v>
      </c>
      <c r="I12" s="3">
        <v>24</v>
      </c>
      <c r="J12" s="3">
        <v>3</v>
      </c>
      <c r="K12" s="3">
        <f>H12*60+I12</f>
        <v>144</v>
      </c>
    </row>
    <row r="13" spans="1:16">
      <c r="B13">
        <v>4</v>
      </c>
      <c r="C13">
        <v>28</v>
      </c>
      <c r="D13">
        <v>8</v>
      </c>
      <c r="E13">
        <f>B13*60+C13</f>
        <v>268</v>
      </c>
      <c r="H13" s="3">
        <v>2</v>
      </c>
      <c r="I13" s="3">
        <v>22</v>
      </c>
      <c r="J13" s="3">
        <v>10</v>
      </c>
      <c r="K13" s="3">
        <f>H13*60+I13</f>
        <v>142</v>
      </c>
    </row>
    <row r="14" spans="1:16">
      <c r="B14">
        <v>4</v>
      </c>
      <c r="C14">
        <v>30</v>
      </c>
      <c r="D14">
        <v>33</v>
      </c>
      <c r="E14">
        <f>B14*60+C14</f>
        <v>270</v>
      </c>
      <c r="H14" s="3">
        <v>2</v>
      </c>
      <c r="I14" s="3">
        <v>21</v>
      </c>
      <c r="J14" s="3">
        <v>88</v>
      </c>
      <c r="K14" s="3">
        <f>H14*60+I14</f>
        <v>141</v>
      </c>
    </row>
    <row r="15" spans="1:16">
      <c r="F15" s="5">
        <f>AVERAGE(E12:E14)</f>
        <v>270</v>
      </c>
      <c r="H15" s="3">
        <v>2</v>
      </c>
      <c r="I15" s="3">
        <v>22</v>
      </c>
      <c r="J15" s="3">
        <v>3</v>
      </c>
      <c r="K15" s="3">
        <f>H15*60+I15</f>
        <v>142</v>
      </c>
      <c r="L15" s="10">
        <f>AVERAGE(K12:K15)</f>
        <v>142.25</v>
      </c>
    </row>
    <row r="16" spans="1:16">
      <c r="A16" t="s">
        <v>16</v>
      </c>
      <c r="B16">
        <v>1</v>
      </c>
      <c r="G16" s="6" t="s">
        <v>16</v>
      </c>
      <c r="H16">
        <v>1</v>
      </c>
    </row>
    <row r="17" spans="1:11">
      <c r="A17" t="s">
        <v>15</v>
      </c>
      <c r="B17">
        <v>2</v>
      </c>
      <c r="G17" s="6" t="s">
        <v>15</v>
      </c>
      <c r="H17" s="3">
        <v>2</v>
      </c>
    </row>
    <row r="18" spans="1:11">
      <c r="A18" t="s">
        <v>14</v>
      </c>
      <c r="B18">
        <f>B17+POWER(B17,2)/(F15-B17)</f>
        <v>2.0149253731343282</v>
      </c>
      <c r="C18">
        <f>B17-POWER(B17,2)/(F15+B17)</f>
        <v>1.9852941176470589</v>
      </c>
      <c r="G18" s="6" t="s">
        <v>14</v>
      </c>
      <c r="H18">
        <f>H17+POWER(H17,2)/(L15-H17)</f>
        <v>2.0285204991087342</v>
      </c>
      <c r="I18">
        <f>H17-POWER(H17,2)/(L15+H17)</f>
        <v>1.9722703639514731</v>
      </c>
    </row>
    <row r="21" spans="1:11">
      <c r="A21" t="s">
        <v>13</v>
      </c>
      <c r="B21" s="4">
        <f>4*POWER(PI(),2)*B6/1000/POWER(B18,2)*(1+2*POWER(B3/1000,2)/5/POWER(B6/1000,2)+POWER(B7/1000,2)/E10/8)</f>
        <v>9.5100004931872952</v>
      </c>
      <c r="C21" s="4">
        <f>4*POWER(PI(),2)*B6/1000/POWER(C18,2)*(1+2*POWER(B3/1000,2)/5/POWER(B6/1000,2)+POWER(B7/1000,2)/E10/8)</f>
        <v>9.7959996169521144</v>
      </c>
      <c r="D21" s="8">
        <f>4*POWER(PI(),2)*C6/1000/POWER(B18,2)*(1+2*POWER(C3/1000,2)/5/POWER(C6/1000,2)+POWER(C7/1000,2)/E10/8)</f>
        <v>9.5104866402512478</v>
      </c>
      <c r="E21" s="4">
        <f>4*POWER(PI(),2)*C6/1000/POWER(C18,2)*(1+2*POWER(C3/1000,2)/5/POWER(C6/1000,2)+POWER(C7/1000,2)/E10/8)</f>
        <v>9.79650038416613</v>
      </c>
      <c r="G21" s="6" t="s">
        <v>13</v>
      </c>
      <c r="H21" s="4">
        <f>4*POWER(PI(),2)*H6/1000/POWER(H18,2)*(1+2*POWER(H3/1000,2)/5/POWER(H6/1000,2)+POWER(H7/1000,2)/K10/8)</f>
        <v>9.2843508631935752</v>
      </c>
      <c r="I21" s="4">
        <f>4*POWER(PI(),2)*H6/1000/POWER(I18,2)*(1+2*POWER(H3/1000,2)/5/POWER(H6/1000,2)+POWER(H7/1000,2)/K10/8)</f>
        <v>9.8214915704137074</v>
      </c>
      <c r="J21" s="8">
        <f>4*POWER(PI(),2)*I6/1000/POWER(H18,2)*(1+2*POWER(I3/1000,2)/5/POWER(I6/1000,2)+POWER(I7/1000,2)/K10/8)</f>
        <v>9.2848315680547486</v>
      </c>
      <c r="K21" s="8">
        <f>4*POWER(PI(),2)*I6/1000/POWER(I18,2)*(1+2*POWER(I3/1000,2)/5/POWER(I6/1000,2)+POWER(I7/1000,2)/K10/8)</f>
        <v>9.8220000861744179</v>
      </c>
    </row>
    <row r="22" spans="1:11">
      <c r="A22" t="s">
        <v>10</v>
      </c>
      <c r="B22">
        <f>POWER(B17,2)/POWER(F15+B17,2)*B16</f>
        <v>5.406574394463668E-5</v>
      </c>
      <c r="C22">
        <f>4/POWER(F15,2)*B16</f>
        <v>5.4869684499314129E-5</v>
      </c>
      <c r="D22" s="9">
        <f>POWER(B17,2)/POWER(F15+B17,2)*B16</f>
        <v>5.406574394463668E-5</v>
      </c>
      <c r="E22" s="9">
        <f>4/POWER(F15,2)*B16</f>
        <v>5.4869684499314129E-5</v>
      </c>
      <c r="G22" s="6" t="s">
        <v>10</v>
      </c>
      <c r="H22">
        <f>POWER(H17,2)/POWER(L15+H17,2)*H16</f>
        <v>1.9223317884594013E-4</v>
      </c>
      <c r="I22">
        <f>4/POWER(L15,2)*H16</f>
        <v>1.9767668125561757E-4</v>
      </c>
      <c r="J22" s="9">
        <f>POWER(H17,2)/POWER(L15+H17,2)*H16</f>
        <v>1.9223317884594013E-4</v>
      </c>
      <c r="K22" s="9">
        <f>4/POWER(L15,2)*H16</f>
        <v>1.9767668125561757E-4</v>
      </c>
    </row>
    <row r="23" spans="1:11">
      <c r="A23" t="s">
        <v>11</v>
      </c>
      <c r="B23">
        <f>SQRT(POWER(B5,2)+POWER(B2/2,2))</f>
        <v>0.10307764064044153</v>
      </c>
      <c r="D23" s="7">
        <f>SQRT(POWER(C5,2)+POWER(C2/2,2))</f>
        <v>0.10307764064044153</v>
      </c>
      <c r="G23" s="6" t="s">
        <v>11</v>
      </c>
      <c r="H23">
        <f>SQRT(POWER(H5,2)+POWER(H2/2,2))</f>
        <v>0.10307764064044153</v>
      </c>
      <c r="J23" s="1">
        <f>SQRT(POWER(I5,2)+POWER(I2/2,2))</f>
        <v>0.10307764064044153</v>
      </c>
    </row>
    <row r="24" spans="1:11">
      <c r="A24" t="s">
        <v>12</v>
      </c>
      <c r="B24">
        <f>B21*SQRT(POWER(B23/B6,2)+POWER(2*B22/B18,2))</f>
        <v>1.1249072786369957E-3</v>
      </c>
      <c r="C24">
        <f>C21*SQRT(POWER(B23/B6,2)+POWER(2*B22/B18,2))</f>
        <v>1.1587371923407145E-3</v>
      </c>
      <c r="D24">
        <f>D21*SQRT(POWER(D23/C6,2)+POWER(2*D22/B18,2))</f>
        <v>1.124919103595391E-3</v>
      </c>
      <c r="E24">
        <f>E21*SQRT(POWER(D23/C6,2)+POWER(2*E22/B18,2))</f>
        <v>1.1623170824377955E-3</v>
      </c>
      <c r="G24" s="6" t="s">
        <v>12</v>
      </c>
      <c r="H24">
        <f>H21*SQRT(POWER(H23/H6,2)+POWER(2*H22/H18,2))</f>
        <v>2.0196579343599742E-3</v>
      </c>
      <c r="I24">
        <f>I21*SQRT(POWER(H23/H6,2)+POWER(2*H22/H18,2))</f>
        <v>2.1365040668672622E-3</v>
      </c>
      <c r="J24">
        <f>J21*SQRT(POWER(J23/I6,2)+POWER(2*J22/H18,2))</f>
        <v>2.0197373081087002E-3</v>
      </c>
      <c r="K24">
        <f>K21*SQRT(POWER(J23/I6,2)+POWER(2*K22/H18,2))</f>
        <v>2.1826703709869472E-3</v>
      </c>
    </row>
    <row r="26" spans="1:11">
      <c r="A26" t="s">
        <v>19</v>
      </c>
      <c r="B26">
        <f>(C21/POWER(C24,2)+I21/POWER(I24,2))/(1/POWER(C24,2)+1/POWER(I24,2))</f>
        <v>9.8017936691384211</v>
      </c>
      <c r="D26">
        <f>(E21/POWER(E24,2)+K21/POWER(K24,2))/(1/POWER(E24,2)+1/POWER(K24,2))</f>
        <v>9.8021339800076159</v>
      </c>
    </row>
    <row r="27" spans="1:11">
      <c r="A27" t="s">
        <v>12</v>
      </c>
      <c r="B27">
        <f>1/SQRT(1/POWER(C24,2)+1/POWER(I24,2))</f>
        <v>1.0185758302950047E-3</v>
      </c>
      <c r="D27">
        <f>1/SQRT(1/POWER(E24,2)+1/POWER(K24,2))</f>
        <v>1.0259198764261818E-3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Physics Laboratory</dc:title>
  <dc:subject>Report-01</dc:subject>
  <dc:creator>KHe7</dc:creator>
  <cp:keywords>UEC Physics Laboratory</cp:keywords>
  <cp:lastModifiedBy>KHe7</cp:lastModifiedBy>
  <dcterms:created xsi:type="dcterms:W3CDTF">2010-10-24T04:50:08Z</dcterms:created>
  <dcterms:modified xsi:type="dcterms:W3CDTF">2011-09-04T16:20:08Z</dcterms:modified>
  <cp:category>Report</cp:category>
  <cp:contentStatus/>
</cp:coreProperties>
</file>