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180" windowHeight="2925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11" i="3"/>
  <c r="K113"/>
  <c r="K112"/>
  <c r="L108"/>
  <c r="L109"/>
  <c r="L107"/>
  <c r="K107"/>
  <c r="I102"/>
  <c r="H107"/>
  <c r="G101"/>
  <c r="G99"/>
  <c r="G105"/>
  <c r="G104"/>
  <c r="J18"/>
  <c r="I77"/>
  <c r="H77"/>
  <c r="G77"/>
  <c r="F77"/>
  <c r="E77"/>
  <c r="E74"/>
  <c r="H108" s="1"/>
  <c r="W5" i="2"/>
  <c r="W4"/>
  <c r="W3"/>
  <c r="G29" i="3"/>
  <c r="G28"/>
  <c r="I26"/>
  <c r="G27"/>
  <c r="G25"/>
  <c r="F29" s="1"/>
  <c r="I23"/>
  <c r="G24"/>
  <c r="G22"/>
  <c r="H22" s="1"/>
  <c r="E10" i="2"/>
  <c r="C39" i="3"/>
  <c r="P3" i="2"/>
  <c r="Q3"/>
  <c r="Q7" i="3"/>
  <c r="P7"/>
  <c r="D35" i="2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D15"/>
  <c r="C15"/>
  <c r="D4"/>
  <c r="C4"/>
  <c r="D5"/>
  <c r="C5"/>
  <c r="D6"/>
  <c r="C6"/>
  <c r="D7"/>
  <c r="C7"/>
  <c r="D8"/>
  <c r="C8"/>
  <c r="D9"/>
  <c r="C9"/>
  <c r="D10"/>
  <c r="C10"/>
  <c r="D11"/>
  <c r="C11"/>
  <c r="D12"/>
  <c r="C12"/>
  <c r="D13"/>
  <c r="C13"/>
  <c r="D14"/>
  <c r="C14"/>
  <c r="I9"/>
  <c r="I8"/>
  <c r="J7"/>
  <c r="I7"/>
  <c r="G7"/>
  <c r="F7"/>
  <c r="E6"/>
  <c r="J6"/>
  <c r="I6"/>
  <c r="H6"/>
  <c r="G6"/>
  <c r="F6"/>
  <c r="J5"/>
  <c r="I5"/>
  <c r="H5"/>
  <c r="G5"/>
  <c r="F5"/>
  <c r="E5"/>
  <c r="E2" i="3"/>
  <c r="H26" s="1"/>
  <c r="I13"/>
  <c r="I12"/>
  <c r="J11"/>
  <c r="I11"/>
  <c r="J10"/>
  <c r="I10"/>
  <c r="H10"/>
  <c r="J9"/>
  <c r="I9"/>
  <c r="H9"/>
  <c r="G11"/>
  <c r="F11"/>
  <c r="G10"/>
  <c r="F10"/>
  <c r="G9"/>
  <c r="F9"/>
  <c r="E10"/>
  <c r="E9"/>
  <c r="P2"/>
  <c r="P6" s="1"/>
  <c r="P4" i="2"/>
  <c r="S3"/>
  <c r="R3"/>
  <c r="M36"/>
  <c r="M35"/>
  <c r="M39" i="3" s="1"/>
  <c r="M33" i="2"/>
  <c r="M38" i="3" s="1"/>
  <c r="M30" i="2"/>
  <c r="M27"/>
  <c r="M36" i="3" s="1"/>
  <c r="M26" i="2"/>
  <c r="M25"/>
  <c r="M23"/>
  <c r="M33" i="3" s="1"/>
  <c r="M22" i="2"/>
  <c r="M20"/>
  <c r="M19"/>
  <c r="M30" i="3" s="1"/>
  <c r="M17" i="2"/>
  <c r="M29" i="3" s="1"/>
  <c r="M16" i="2"/>
  <c r="M28" i="3" s="1"/>
  <c r="M14" i="2"/>
  <c r="M12"/>
  <c r="M26" i="3" s="1"/>
  <c r="M10" i="2"/>
  <c r="M25" i="3" s="1"/>
  <c r="M8" i="2"/>
  <c r="M6"/>
  <c r="M23" i="3" s="1"/>
  <c r="M5" i="2"/>
  <c r="M22" i="3" s="1"/>
  <c r="M37" i="2"/>
  <c r="M34"/>
  <c r="M20" i="3" s="1"/>
  <c r="M32" i="2"/>
  <c r="M19" i="3" s="1"/>
  <c r="M31" i="2"/>
  <c r="M29"/>
  <c r="M17" i="3" s="1"/>
  <c r="M28" i="2"/>
  <c r="M24"/>
  <c r="M15" i="3" s="1"/>
  <c r="M21" i="2"/>
  <c r="M18"/>
  <c r="M13" i="3" s="1"/>
  <c r="M15" i="2"/>
  <c r="M13"/>
  <c r="M11" i="3" s="1"/>
  <c r="M11" i="2"/>
  <c r="M9"/>
  <c r="M9" i="3" s="1"/>
  <c r="M7" i="2"/>
  <c r="M8" i="3" s="1"/>
  <c r="M4" i="2"/>
  <c r="M7" i="3" s="1"/>
  <c r="K37" i="2"/>
  <c r="K35"/>
  <c r="K34"/>
  <c r="K31"/>
  <c r="K28"/>
  <c r="K27"/>
  <c r="K25"/>
  <c r="K23"/>
  <c r="K21"/>
  <c r="K20"/>
  <c r="K18"/>
  <c r="K17"/>
  <c r="K15"/>
  <c r="K13"/>
  <c r="K11"/>
  <c r="K26" i="3" s="1"/>
  <c r="K10" i="2"/>
  <c r="K7"/>
  <c r="K24" i="3" s="1"/>
  <c r="K5" i="2"/>
  <c r="K23" i="3" s="1"/>
  <c r="K36" i="2"/>
  <c r="K33"/>
  <c r="K21" i="3" s="1"/>
  <c r="K32" i="2"/>
  <c r="K30"/>
  <c r="K29"/>
  <c r="K26"/>
  <c r="K24"/>
  <c r="K16" i="3" s="1"/>
  <c r="K22" i="2"/>
  <c r="K19"/>
  <c r="K14" i="3" s="1"/>
  <c r="K16" i="2"/>
  <c r="K13" i="3" s="1"/>
  <c r="K14" i="2"/>
  <c r="K12"/>
  <c r="K9"/>
  <c r="K10" i="3" s="1"/>
  <c r="K8" i="2"/>
  <c r="K6"/>
  <c r="K8" i="3" s="1"/>
  <c r="K4" i="2"/>
  <c r="K7" i="3" s="1"/>
  <c r="L11" i="2"/>
  <c r="L10"/>
  <c r="L7"/>
  <c r="L5"/>
  <c r="I4"/>
  <c r="H4"/>
  <c r="G4"/>
  <c r="F4"/>
  <c r="E4"/>
  <c r="C37" i="3"/>
  <c r="N1" i="2"/>
  <c r="N4" i="3" s="1"/>
  <c r="L12" i="2"/>
  <c r="L9"/>
  <c r="L8"/>
  <c r="L6"/>
  <c r="L4"/>
  <c r="D38" i="3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B35" i="2"/>
  <c r="B38" i="3" s="1"/>
  <c r="B34" i="2"/>
  <c r="B37" i="3" s="1"/>
  <c r="B33" i="2"/>
  <c r="B36" i="3" s="1"/>
  <c r="B32" i="2"/>
  <c r="B35" i="3" s="1"/>
  <c r="B31" i="2"/>
  <c r="B34" i="3" s="1"/>
  <c r="B30" i="2"/>
  <c r="B33" i="3" s="1"/>
  <c r="B29" i="2"/>
  <c r="B32" i="3" s="1"/>
  <c r="B28" i="2"/>
  <c r="B31" i="3" s="1"/>
  <c r="B27" i="2"/>
  <c r="B30" i="3" s="1"/>
  <c r="B26" i="2"/>
  <c r="B29" i="3" s="1"/>
  <c r="B25" i="2"/>
  <c r="B28" i="3" s="1"/>
  <c r="B24" i="2"/>
  <c r="B27" i="3" s="1"/>
  <c r="B23" i="2"/>
  <c r="B26" i="3" s="1"/>
  <c r="B22" i="2"/>
  <c r="B25" i="3" s="1"/>
  <c r="B21" i="2"/>
  <c r="B24" i="3" s="1"/>
  <c r="B20" i="2"/>
  <c r="B23" i="3" s="1"/>
  <c r="B19" i="2"/>
  <c r="B22" i="3" s="1"/>
  <c r="B18" i="2"/>
  <c r="B21" i="3" s="1"/>
  <c r="B17" i="2"/>
  <c r="B20" i="3" s="1"/>
  <c r="B16" i="2"/>
  <c r="B19" i="3" s="1"/>
  <c r="A15" i="2"/>
  <c r="A18" i="3" s="1"/>
  <c r="A13" i="2"/>
  <c r="A16" i="3" s="1"/>
  <c r="N36" i="2"/>
  <c r="L37"/>
  <c r="L40" i="3" s="1"/>
  <c r="N35" i="2"/>
  <c r="N39" i="3" s="1"/>
  <c r="L35" i="2"/>
  <c r="N33"/>
  <c r="N38" i="3" s="1"/>
  <c r="L34" i="2"/>
  <c r="L38" i="3" s="1"/>
  <c r="C38"/>
  <c r="A35" i="2"/>
  <c r="A38" i="3" s="1"/>
  <c r="N30" i="2"/>
  <c r="L31"/>
  <c r="L37" i="3" s="1"/>
  <c r="A34" i="2"/>
  <c r="A37" i="3" s="1"/>
  <c r="N27" i="2"/>
  <c r="N36" i="3" s="1"/>
  <c r="L28" i="2"/>
  <c r="C36" i="3"/>
  <c r="A33" i="2"/>
  <c r="A36" i="3" s="1"/>
  <c r="N26" i="2"/>
  <c r="L27"/>
  <c r="C35" i="3"/>
  <c r="A32" i="2"/>
  <c r="A35" i="3" s="1"/>
  <c r="N25" i="2"/>
  <c r="L25"/>
  <c r="L34" i="3" s="1"/>
  <c r="C34"/>
  <c r="A31" i="2"/>
  <c r="A34" i="3" s="1"/>
  <c r="N23" i="2"/>
  <c r="N33" i="3" s="1"/>
  <c r="L23" i="2"/>
  <c r="C33" i="3"/>
  <c r="A30" i="2"/>
  <c r="A33" i="3" s="1"/>
  <c r="N22" i="2"/>
  <c r="L21"/>
  <c r="C32" i="3"/>
  <c r="A29" i="2"/>
  <c r="A32" i="3" s="1"/>
  <c r="N20" i="2"/>
  <c r="L20"/>
  <c r="C31" i="3"/>
  <c r="A28" i="2"/>
  <c r="A31" i="3" s="1"/>
  <c r="N19" i="2"/>
  <c r="N30" i="3" s="1"/>
  <c r="L18" i="2"/>
  <c r="C30" i="3"/>
  <c r="A27" i="2"/>
  <c r="A30" i="3" s="1"/>
  <c r="N17" i="2"/>
  <c r="N29" i="3" s="1"/>
  <c r="L17" i="2"/>
  <c r="C29" i="3"/>
  <c r="A26" i="2"/>
  <c r="A29" i="3" s="1"/>
  <c r="N16" i="2"/>
  <c r="N28" i="3" s="1"/>
  <c r="L15" i="2"/>
  <c r="C28" i="3"/>
  <c r="A25" i="2"/>
  <c r="A28" i="3" s="1"/>
  <c r="N14" i="2"/>
  <c r="L13"/>
  <c r="C27" i="3"/>
  <c r="A24" i="2"/>
  <c r="A27" i="3" s="1"/>
  <c r="N12" i="2"/>
  <c r="N26" i="3" s="1"/>
  <c r="C26"/>
  <c r="A23" i="2"/>
  <c r="A26" i="3" s="1"/>
  <c r="N10" i="2"/>
  <c r="N25" i="3" s="1"/>
  <c r="C25"/>
  <c r="A22" i="2"/>
  <c r="A25" i="3" s="1"/>
  <c r="N8" i="2"/>
  <c r="C24" i="3"/>
  <c r="A21" i="2"/>
  <c r="A24" i="3" s="1"/>
  <c r="N6" i="2"/>
  <c r="N23" i="3" s="1"/>
  <c r="C23"/>
  <c r="A20" i="2"/>
  <c r="A23" i="3" s="1"/>
  <c r="N5" i="2"/>
  <c r="N22" i="3" s="1"/>
  <c r="L36" i="2"/>
  <c r="C22" i="3"/>
  <c r="A19" i="2"/>
  <c r="A22" i="3" s="1"/>
  <c r="N37" i="2"/>
  <c r="L33"/>
  <c r="L21" i="3" s="1"/>
  <c r="C21"/>
  <c r="A18" i="2"/>
  <c r="A21" i="3" s="1"/>
  <c r="N34" i="2"/>
  <c r="N20" i="3" s="1"/>
  <c r="L32" i="2"/>
  <c r="C20" i="3"/>
  <c r="A17" i="2"/>
  <c r="A20" i="3" s="1"/>
  <c r="N32" i="2"/>
  <c r="N19" i="3" s="1"/>
  <c r="L30" i="2"/>
  <c r="D19" i="3"/>
  <c r="C19"/>
  <c r="A16" i="2"/>
  <c r="A19" i="3" s="1"/>
  <c r="N31" i="2"/>
  <c r="L29"/>
  <c r="D7" i="3"/>
  <c r="C7"/>
  <c r="B15" i="2"/>
  <c r="B18" i="3" s="1"/>
  <c r="N29" i="2"/>
  <c r="N17" i="3" s="1"/>
  <c r="L26" i="2"/>
  <c r="B4"/>
  <c r="B7" i="3" s="1"/>
  <c r="A4" i="2"/>
  <c r="A7" i="3" s="1"/>
  <c r="N28" i="2"/>
  <c r="L24"/>
  <c r="L16" i="3" s="1"/>
  <c r="B5" i="2"/>
  <c r="B8" i="3" s="1"/>
  <c r="A5" i="2"/>
  <c r="A8" i="3" s="1"/>
  <c r="N24" i="2"/>
  <c r="N15" i="3" s="1"/>
  <c r="L22" i="2"/>
  <c r="L15" i="3" s="1"/>
  <c r="B6" i="2"/>
  <c r="B9" i="3" s="1"/>
  <c r="A6" i="2"/>
  <c r="A9" i="3" s="1"/>
  <c r="N21" i="2"/>
  <c r="L19"/>
  <c r="L14" i="3" s="1"/>
  <c r="B7" i="2"/>
  <c r="B10" i="3" s="1"/>
  <c r="A7" i="2"/>
  <c r="A10" i="3" s="1"/>
  <c r="N18" i="2"/>
  <c r="N13" i="3" s="1"/>
  <c r="L16" i="2"/>
  <c r="L13" i="3" s="1"/>
  <c r="B8" i="2"/>
  <c r="B11" i="3" s="1"/>
  <c r="A8" i="2"/>
  <c r="A11" i="3" s="1"/>
  <c r="N15" i="2"/>
  <c r="L14"/>
  <c r="L12" i="3" s="1"/>
  <c r="B9" i="2"/>
  <c r="B12" i="3" s="1"/>
  <c r="A9" i="2"/>
  <c r="A12" i="3" s="1"/>
  <c r="N13" i="2"/>
  <c r="N11" i="3" s="1"/>
  <c r="B10" i="2"/>
  <c r="B13" i="3" s="1"/>
  <c r="A10" i="2"/>
  <c r="A13" i="3" s="1"/>
  <c r="N11" i="2"/>
  <c r="B11"/>
  <c r="B14" i="3" s="1"/>
  <c r="A11" i="2"/>
  <c r="A14" i="3" s="1"/>
  <c r="S6" i="2"/>
  <c r="S9" i="3" s="1"/>
  <c r="R6" i="2"/>
  <c r="R9" i="3" s="1"/>
  <c r="Q6" i="2"/>
  <c r="Q9" i="3" s="1"/>
  <c r="P6" i="2"/>
  <c r="P9" i="3" s="1"/>
  <c r="O6" i="2"/>
  <c r="O9" i="3" s="1"/>
  <c r="N9" i="2"/>
  <c r="N9" i="3" s="1"/>
  <c r="B12" i="2"/>
  <c r="B15" i="3" s="1"/>
  <c r="A12" i="2"/>
  <c r="A15" i="3" s="1"/>
  <c r="S5" i="2"/>
  <c r="S8" i="3" s="1"/>
  <c r="R5" i="2"/>
  <c r="R8" i="3" s="1"/>
  <c r="Q5" i="2"/>
  <c r="Q8" i="3" s="1"/>
  <c r="P5" i="2"/>
  <c r="P8" i="3" s="1"/>
  <c r="O5" i="2"/>
  <c r="O8" i="3" s="1"/>
  <c r="N7" i="2"/>
  <c r="N8" i="3" s="1"/>
  <c r="B13" i="2"/>
  <c r="B16" i="3" s="1"/>
  <c r="S4" i="2"/>
  <c r="S7" i="3" s="1"/>
  <c r="R4" i="2"/>
  <c r="R7" i="3" s="1"/>
  <c r="Q4" i="2"/>
  <c r="O4"/>
  <c r="O7" i="3" s="1"/>
  <c r="N4" i="2"/>
  <c r="N7" i="3" s="1"/>
  <c r="B14" i="2"/>
  <c r="B17" i="3" s="1"/>
  <c r="A14" i="2"/>
  <c r="A17" i="3" s="1"/>
  <c r="O3" i="2"/>
  <c r="O6" i="3" s="1"/>
  <c r="N3" i="2"/>
  <c r="N6" i="3" s="1"/>
  <c r="M3" i="2"/>
  <c r="M6" i="3" s="1"/>
  <c r="L3" i="2"/>
  <c r="L6" i="3" s="1"/>
  <c r="K3" i="2"/>
  <c r="K6" i="3" s="1"/>
  <c r="J3" i="2"/>
  <c r="J6" i="3" s="1"/>
  <c r="I3" i="2"/>
  <c r="I6" i="3" s="1"/>
  <c r="H3" i="2"/>
  <c r="H6" i="3" s="1"/>
  <c r="G3" i="2"/>
  <c r="G6" i="3" s="1"/>
  <c r="F3" i="2"/>
  <c r="F6" i="3" s="1"/>
  <c r="E3" i="2"/>
  <c r="E6" i="3" s="1"/>
  <c r="D3" i="2"/>
  <c r="D6" i="3" s="1"/>
  <c r="C3" i="2"/>
  <c r="C6" i="3" s="1"/>
  <c r="B3" i="2"/>
  <c r="B6" i="3" s="1"/>
  <c r="A3" i="2"/>
  <c r="A6" i="3" s="1"/>
  <c r="N2" i="2"/>
  <c r="N5" i="3" s="1"/>
  <c r="M2" i="2"/>
  <c r="M5" i="3" s="1"/>
  <c r="L2" i="2"/>
  <c r="L5" i="3" s="1"/>
  <c r="K2" i="2"/>
  <c r="K5" i="3" s="1"/>
  <c r="J2" i="2"/>
  <c r="I2"/>
  <c r="H2"/>
  <c r="G2"/>
  <c r="F2"/>
  <c r="F5" i="3" s="1"/>
  <c r="E2" i="2"/>
  <c r="E5" i="3" s="1"/>
  <c r="D2" i="2"/>
  <c r="D5" i="3" s="1"/>
  <c r="C2" i="2"/>
  <c r="C5" i="3" s="1"/>
  <c r="A2" i="2"/>
  <c r="A5" i="3" s="1"/>
  <c r="P1" i="2"/>
  <c r="P4" i="3" s="1"/>
  <c r="O1" i="2"/>
  <c r="O4" i="3" s="1"/>
  <c r="M1" i="2"/>
  <c r="M4" i="3" s="1"/>
  <c r="L1" i="2"/>
  <c r="L4" i="3" s="1"/>
  <c r="K1" i="2"/>
  <c r="K4" i="3" s="1"/>
  <c r="J1" i="2"/>
  <c r="I1"/>
  <c r="H1"/>
  <c r="G1"/>
  <c r="F1"/>
  <c r="F4" i="3" s="1"/>
  <c r="E1" i="2"/>
  <c r="E4" i="3" s="1"/>
  <c r="D1" i="2"/>
  <c r="D4" i="3" s="1"/>
  <c r="C1" i="2"/>
  <c r="C4" i="3" s="1"/>
  <c r="B1" i="2"/>
  <c r="B4" i="3" s="1"/>
  <c r="A1" i="2"/>
  <c r="A4" i="3" s="1"/>
  <c r="H104" l="1"/>
  <c r="I105"/>
  <c r="H102"/>
  <c r="I109" s="1"/>
  <c r="K109" s="1"/>
  <c r="E76"/>
  <c r="F76"/>
  <c r="G76"/>
  <c r="H76"/>
  <c r="J17"/>
  <c r="I76"/>
  <c r="H100"/>
  <c r="H99"/>
  <c r="Q6"/>
  <c r="R6"/>
  <c r="S6"/>
  <c r="E7"/>
  <c r="H23"/>
  <c r="H24" s="1"/>
  <c r="I24" s="1"/>
  <c r="H25"/>
  <c r="H27" s="1"/>
  <c r="H28"/>
  <c r="H29" s="1"/>
  <c r="N10"/>
  <c r="N12"/>
  <c r="N14"/>
  <c r="N16"/>
  <c r="N18"/>
  <c r="N21"/>
  <c r="N24"/>
  <c r="N27"/>
  <c r="N31"/>
  <c r="N32"/>
  <c r="N34"/>
  <c r="N35"/>
  <c r="N37"/>
  <c r="N40"/>
  <c r="M10"/>
  <c r="M12"/>
  <c r="M14"/>
  <c r="M16"/>
  <c r="M18"/>
  <c r="M21"/>
  <c r="M24"/>
  <c r="M27"/>
  <c r="M31"/>
  <c r="M32"/>
  <c r="M34"/>
  <c r="M35"/>
  <c r="M37"/>
  <c r="M40"/>
  <c r="L17"/>
  <c r="L19"/>
  <c r="L27"/>
  <c r="L32"/>
  <c r="L33"/>
  <c r="L35"/>
  <c r="L36"/>
  <c r="L39"/>
  <c r="K9"/>
  <c r="K11"/>
  <c r="K12"/>
  <c r="K15"/>
  <c r="K17"/>
  <c r="K19"/>
  <c r="K27"/>
  <c r="L18"/>
  <c r="L20"/>
  <c r="L22"/>
  <c r="L28"/>
  <c r="L29"/>
  <c r="L30"/>
  <c r="L31"/>
  <c r="L7"/>
  <c r="L8"/>
  <c r="L9"/>
  <c r="L10"/>
  <c r="L11"/>
  <c r="L23"/>
  <c r="L24"/>
  <c r="L25"/>
  <c r="L26"/>
  <c r="K18"/>
  <c r="K20"/>
  <c r="K22"/>
  <c r="K25"/>
  <c r="K28"/>
  <c r="K29"/>
  <c r="K30"/>
  <c r="K31"/>
  <c r="K32"/>
  <c r="K33"/>
  <c r="K34"/>
  <c r="K35"/>
  <c r="K36"/>
  <c r="K37"/>
  <c r="K38"/>
  <c r="K39"/>
  <c r="K40"/>
  <c r="E8"/>
  <c r="F10" i="2"/>
  <c r="F8" i="3" s="1"/>
  <c r="G10" i="2"/>
  <c r="G8" i="3" s="1"/>
  <c r="H10" i="2"/>
  <c r="H8" i="3" s="1"/>
  <c r="I10" i="2"/>
  <c r="I8" i="3" s="1"/>
  <c r="J10" i="2"/>
  <c r="J8" i="3" s="1"/>
  <c r="C18"/>
  <c r="D18"/>
  <c r="C17"/>
  <c r="D17"/>
  <c r="C16"/>
  <c r="D16"/>
  <c r="C15"/>
  <c r="D15"/>
  <c r="C14"/>
  <c r="D14"/>
  <c r="C13"/>
  <c r="D13"/>
  <c r="C12"/>
  <c r="D12"/>
  <c r="C11"/>
  <c r="D11"/>
  <c r="C10"/>
  <c r="D10"/>
  <c r="C9"/>
  <c r="D9"/>
  <c r="C8"/>
  <c r="D8"/>
  <c r="F7"/>
  <c r="G7"/>
  <c r="H7"/>
  <c r="I7"/>
  <c r="H101" l="1"/>
  <c r="I108" s="1"/>
  <c r="K108" s="1"/>
  <c r="I27"/>
  <c r="J27" s="1"/>
  <c r="H105" l="1"/>
  <c r="I101"/>
  <c r="K101"/>
</calcChain>
</file>

<file path=xl/sharedStrings.xml><?xml version="1.0" encoding="utf-8"?>
<sst xmlns="http://schemas.openxmlformats.org/spreadsheetml/2006/main" count="219" uniqueCount="24">
  <si>
    <t>1-2</t>
    <phoneticPr fontId="1"/>
  </si>
  <si>
    <t>10mm</t>
    <phoneticPr fontId="1"/>
  </si>
  <si>
    <t>8.0V</t>
    <phoneticPr fontId="1"/>
  </si>
  <si>
    <t>Blue</t>
    <phoneticPr fontId="1"/>
  </si>
  <si>
    <t>n</t>
  </si>
  <si>
    <t>n</t>
    <phoneticPr fontId="1"/>
  </si>
  <si>
    <t>μ</t>
    <phoneticPr fontId="1"/>
  </si>
  <si>
    <t>2-1,2</t>
    <phoneticPr fontId="1"/>
  </si>
  <si>
    <t>Green</t>
  </si>
  <si>
    <t>Green</t>
    <phoneticPr fontId="1"/>
  </si>
  <si>
    <t>Yellow</t>
  </si>
  <si>
    <t>Orange</t>
  </si>
  <si>
    <t>Red</t>
  </si>
  <si>
    <t>8V</t>
    <phoneticPr fontId="1"/>
  </si>
  <si>
    <t>12V</t>
    <phoneticPr fontId="1"/>
  </si>
  <si>
    <t>None</t>
    <phoneticPr fontId="1"/>
  </si>
  <si>
    <t>3-2.</t>
    <phoneticPr fontId="1"/>
  </si>
  <si>
    <t>m</t>
    <phoneticPr fontId="1"/>
  </si>
  <si>
    <t>inf</t>
    <phoneticPr fontId="1"/>
  </si>
  <si>
    <t>s</t>
    <phoneticPr fontId="1"/>
  </si>
  <si>
    <t>3-3.</t>
    <phoneticPr fontId="1"/>
  </si>
  <si>
    <t>4-2.</t>
    <phoneticPr fontId="1"/>
  </si>
  <si>
    <t>V</t>
    <phoneticPr fontId="1"/>
  </si>
  <si>
    <t>A</t>
    <phoneticPr fontId="1"/>
  </si>
</sst>
</file>

<file path=xl/styles.xml><?xml version="1.0" encoding="utf-8"?>
<styleSheet xmlns="http://schemas.openxmlformats.org/spreadsheetml/2006/main">
  <numFmts count="7">
    <numFmt numFmtId="176" formatCode="0.000"/>
    <numFmt numFmtId="177" formatCode="0.0"/>
    <numFmt numFmtId="178" formatCode="0.00.E+00"/>
    <numFmt numFmtId="179" formatCode="0.0_);[Red]\(0.0\)"/>
    <numFmt numFmtId="180" formatCode="0.0_ "/>
    <numFmt numFmtId="181" formatCode="0.00_ "/>
    <numFmt numFmtId="182" formatCode="0.00_);[Red]\(0.00\)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/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79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56" fontId="5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11" fontId="0" fillId="0" borderId="0" xfId="0" applyNumberFormat="1">
      <alignment vertical="center"/>
    </xf>
    <xf numFmtId="10" fontId="0" fillId="0" borderId="0" xfId="1" applyNumberFormat="1" applyFont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9" fontId="0" fillId="0" borderId="0" xfId="1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og"/>
          </c:trendline>
          <c:xVal>
            <c:numRef>
              <c:f>Sheet2!$A$4:$A$35</c:f>
              <c:numCache>
                <c:formatCode>0.000</c:formatCode>
                <c:ptCount val="32"/>
                <c:pt idx="0">
                  <c:v>-0.92500000000000004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</c:v>
                </c:pt>
                <c:pt idx="12" formatCode="0.00">
                  <c:v>1</c:v>
                </c:pt>
                <c:pt idx="13" formatCode="0.00">
                  <c:v>2</c:v>
                </c:pt>
                <c:pt idx="14" formatCode="0.00">
                  <c:v>3</c:v>
                </c:pt>
                <c:pt idx="15" formatCode="0.00">
                  <c:v>4</c:v>
                </c:pt>
                <c:pt idx="16" formatCode="0.00">
                  <c:v>5</c:v>
                </c:pt>
                <c:pt idx="17" formatCode="0.00">
                  <c:v>6</c:v>
                </c:pt>
                <c:pt idx="18" formatCode="0.00">
                  <c:v>7</c:v>
                </c:pt>
                <c:pt idx="19" formatCode="0.00">
                  <c:v>8</c:v>
                </c:pt>
                <c:pt idx="20" formatCode="0.00">
                  <c:v>9.01</c:v>
                </c:pt>
                <c:pt idx="21" formatCode="0.00">
                  <c:v>10.01</c:v>
                </c:pt>
                <c:pt idx="22" formatCode="0.00">
                  <c:v>11</c:v>
                </c:pt>
                <c:pt idx="23" formatCode="0.00">
                  <c:v>12</c:v>
                </c:pt>
                <c:pt idx="24" formatCode="0.00">
                  <c:v>13</c:v>
                </c:pt>
                <c:pt idx="25" formatCode="0.00">
                  <c:v>14</c:v>
                </c:pt>
                <c:pt idx="26" formatCode="0.00">
                  <c:v>15</c:v>
                </c:pt>
                <c:pt idx="27" formatCode="0.00">
                  <c:v>16</c:v>
                </c:pt>
                <c:pt idx="28" formatCode="0.00">
                  <c:v>17</c:v>
                </c:pt>
                <c:pt idx="29" formatCode="0.00">
                  <c:v>18</c:v>
                </c:pt>
                <c:pt idx="30" formatCode="0.00">
                  <c:v>19</c:v>
                </c:pt>
                <c:pt idx="31" formatCode="0.00">
                  <c:v>19.989999999999998</c:v>
                </c:pt>
              </c:numCache>
            </c:numRef>
          </c:xVal>
          <c:yVal>
            <c:numRef>
              <c:f>Sheet2!$B$4:$B$35</c:f>
              <c:numCache>
                <c:formatCode>0.0</c:formatCode>
                <c:ptCount val="32"/>
                <c:pt idx="0">
                  <c:v>0</c:v>
                </c:pt>
                <c:pt idx="1">
                  <c:v>0.3</c:v>
                </c:pt>
                <c:pt idx="2">
                  <c:v>2.2999999999999998</c:v>
                </c:pt>
                <c:pt idx="3">
                  <c:v>5.5</c:v>
                </c:pt>
                <c:pt idx="4">
                  <c:v>11</c:v>
                </c:pt>
                <c:pt idx="5">
                  <c:v>20.100000000000001</c:v>
                </c:pt>
                <c:pt idx="6">
                  <c:v>34.9</c:v>
                </c:pt>
                <c:pt idx="7">
                  <c:v>54.3</c:v>
                </c:pt>
                <c:pt idx="8">
                  <c:v>77</c:v>
                </c:pt>
                <c:pt idx="9">
                  <c:v>103.6</c:v>
                </c:pt>
                <c:pt idx="10">
                  <c:v>132</c:v>
                </c:pt>
                <c:pt idx="11">
                  <c:v>130.4</c:v>
                </c:pt>
                <c:pt idx="12" formatCode="0">
                  <c:v>410</c:v>
                </c:pt>
                <c:pt idx="13" formatCode="0">
                  <c:v>630</c:v>
                </c:pt>
                <c:pt idx="14" formatCode="0">
                  <c:v>780</c:v>
                </c:pt>
                <c:pt idx="15" formatCode="0">
                  <c:v>860</c:v>
                </c:pt>
                <c:pt idx="16" formatCode="0">
                  <c:v>890</c:v>
                </c:pt>
                <c:pt idx="17" formatCode="0">
                  <c:v>920</c:v>
                </c:pt>
                <c:pt idx="18" formatCode="0">
                  <c:v>950</c:v>
                </c:pt>
                <c:pt idx="19" formatCode="0">
                  <c:v>980</c:v>
                </c:pt>
                <c:pt idx="20" formatCode="0">
                  <c:v>990</c:v>
                </c:pt>
                <c:pt idx="21" formatCode="0">
                  <c:v>1000</c:v>
                </c:pt>
                <c:pt idx="22" formatCode="0">
                  <c:v>1030</c:v>
                </c:pt>
                <c:pt idx="23" formatCode="0">
                  <c:v>1060</c:v>
                </c:pt>
                <c:pt idx="24" formatCode="0">
                  <c:v>1070</c:v>
                </c:pt>
                <c:pt idx="25" formatCode="0">
                  <c:v>1080</c:v>
                </c:pt>
                <c:pt idx="26" formatCode="0">
                  <c:v>1090</c:v>
                </c:pt>
                <c:pt idx="27" formatCode="0">
                  <c:v>1090</c:v>
                </c:pt>
                <c:pt idx="28" formatCode="0">
                  <c:v>1100</c:v>
                </c:pt>
                <c:pt idx="29" formatCode="0">
                  <c:v>1100</c:v>
                </c:pt>
                <c:pt idx="30" formatCode="0">
                  <c:v>1110</c:v>
                </c:pt>
                <c:pt idx="31" formatCode="0">
                  <c:v>1110</c:v>
                </c:pt>
              </c:numCache>
            </c:numRef>
          </c:yVal>
        </c:ser>
        <c:axId val="78735232"/>
        <c:axId val="78736768"/>
      </c:scatterChart>
      <c:valAx>
        <c:axId val="78735232"/>
        <c:scaling>
          <c:orientation val="minMax"/>
          <c:max val="20"/>
          <c:min val="-1"/>
        </c:scaling>
        <c:axPos val="b"/>
        <c:numFmt formatCode="0.000" sourceLinked="1"/>
        <c:tickLblPos val="nextTo"/>
        <c:crossAx val="78736768"/>
        <c:crosses val="autoZero"/>
        <c:crossBetween val="midCat"/>
      </c:valAx>
      <c:valAx>
        <c:axId val="78736768"/>
        <c:scaling>
          <c:orientation val="minMax"/>
        </c:scaling>
        <c:axPos val="l"/>
        <c:majorGridlines/>
        <c:numFmt formatCode="0.0" sourceLinked="1"/>
        <c:tickLblPos val="nextTo"/>
        <c:crossAx val="78735232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Sheet3!$E$7:$J$7</c:f>
              <c:numCache>
                <c:formatCode>0.0</c:formatCode>
                <c:ptCount val="6"/>
                <c:pt idx="0">
                  <c:v>140.18691588785043</c:v>
                </c:pt>
                <c:pt idx="1">
                  <c:v>130.43478260869566</c:v>
                </c:pt>
                <c:pt idx="2">
                  <c:v>121.95121951219512</c:v>
                </c:pt>
                <c:pt idx="3">
                  <c:v>113.20754716981133</c:v>
                </c:pt>
                <c:pt idx="4">
                  <c:v>101.69491525423729</c:v>
                </c:pt>
              </c:numCache>
            </c:numRef>
          </c:xVal>
          <c:yVal>
            <c:numRef>
              <c:f>Sheet3!$E$8:$J$8</c:f>
              <c:numCache>
                <c:formatCode>0.0</c:formatCode>
                <c:ptCount val="6"/>
                <c:pt idx="0">
                  <c:v>91.318181818181813</c:v>
                </c:pt>
                <c:pt idx="1">
                  <c:v>71.060606060606062</c:v>
                </c:pt>
                <c:pt idx="2">
                  <c:v>62.72727272727272</c:v>
                </c:pt>
                <c:pt idx="3">
                  <c:v>46.18181818181818</c:v>
                </c:pt>
                <c:pt idx="4">
                  <c:v>27.745454545454546</c:v>
                </c:pt>
                <c:pt idx="5">
                  <c:v>88.969696969696969</c:v>
                </c:pt>
              </c:numCache>
            </c:numRef>
          </c:yVal>
        </c:ser>
        <c:axId val="79056896"/>
        <c:axId val="79058432"/>
      </c:scatterChart>
      <c:valAx>
        <c:axId val="79056896"/>
        <c:scaling>
          <c:orientation val="minMax"/>
        </c:scaling>
        <c:axPos val="b"/>
        <c:numFmt formatCode="0.0" sourceLinked="1"/>
        <c:tickLblPos val="nextTo"/>
        <c:crossAx val="79058432"/>
        <c:crosses val="autoZero"/>
        <c:crossBetween val="midCat"/>
      </c:valAx>
      <c:valAx>
        <c:axId val="79058432"/>
        <c:scaling>
          <c:orientation val="minMax"/>
        </c:scaling>
        <c:axPos val="l"/>
        <c:majorGridlines/>
        <c:numFmt formatCode="0.0" sourceLinked="1"/>
        <c:tickLblPos val="nextTo"/>
        <c:crossAx val="79056896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Sheet3!$K$7:$K$40</c:f>
              <c:numCache>
                <c:formatCode>0.0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17.440000000000001</c:v>
                </c:pt>
                <c:pt idx="3">
                  <c:v>27.360000000000003</c:v>
                </c:pt>
                <c:pt idx="4">
                  <c:v>39.840000000000003</c:v>
                </c:pt>
                <c:pt idx="5">
                  <c:v>53.6</c:v>
                </c:pt>
                <c:pt idx="6">
                  <c:v>55.199999999999996</c:v>
                </c:pt>
                <c:pt idx="7">
                  <c:v>70.56</c:v>
                </c:pt>
                <c:pt idx="8">
                  <c:v>71.52</c:v>
                </c:pt>
                <c:pt idx="9">
                  <c:v>81.28</c:v>
                </c:pt>
                <c:pt idx="10">
                  <c:v>82.72</c:v>
                </c:pt>
                <c:pt idx="11">
                  <c:v>93.6</c:v>
                </c:pt>
                <c:pt idx="12">
                  <c:v>99.36</c:v>
                </c:pt>
                <c:pt idx="13">
                  <c:v>100.64</c:v>
                </c:pt>
                <c:pt idx="14">
                  <c:v>115.03999999999999</c:v>
                </c:pt>
                <c:pt idx="15">
                  <c:v>118.4</c:v>
                </c:pt>
                <c:pt idx="16">
                  <c:v>125.44</c:v>
                </c:pt>
                <c:pt idx="17">
                  <c:v>136</c:v>
                </c:pt>
                <c:pt idx="18">
                  <c:v>140.47999999999999</c:v>
                </c:pt>
                <c:pt idx="19">
                  <c:v>142.56</c:v>
                </c:pt>
                <c:pt idx="20">
                  <c:v>147.36000000000001</c:v>
                </c:pt>
                <c:pt idx="21">
                  <c:v>149.44</c:v>
                </c:pt>
                <c:pt idx="22">
                  <c:v>150.39999999999998</c:v>
                </c:pt>
                <c:pt idx="23">
                  <c:v>150.56</c:v>
                </c:pt>
                <c:pt idx="24">
                  <c:v>151.19999999999999</c:v>
                </c:pt>
                <c:pt idx="25">
                  <c:v>152.63999999999999</c:v>
                </c:pt>
                <c:pt idx="26">
                  <c:v>153.28</c:v>
                </c:pt>
                <c:pt idx="27">
                  <c:v>154.07999999999998</c:v>
                </c:pt>
                <c:pt idx="28">
                  <c:v>155.35999999999999</c:v>
                </c:pt>
                <c:pt idx="29">
                  <c:v>156</c:v>
                </c:pt>
                <c:pt idx="30">
                  <c:v>156</c:v>
                </c:pt>
                <c:pt idx="31">
                  <c:v>156.47999999999999</c:v>
                </c:pt>
                <c:pt idx="32">
                  <c:v>156.63999999999999</c:v>
                </c:pt>
                <c:pt idx="33">
                  <c:v>156.80000000000001</c:v>
                </c:pt>
              </c:numCache>
            </c:numRef>
          </c:xVal>
          <c:yVal>
            <c:numRef>
              <c:f>Sheet3!$L$7:$L$40</c:f>
              <c:numCache>
                <c:formatCode>0.0</c:formatCode>
                <c:ptCount val="34"/>
                <c:pt idx="0">
                  <c:v>96</c:v>
                </c:pt>
                <c:pt idx="1">
                  <c:v>96</c:v>
                </c:pt>
                <c:pt idx="2">
                  <c:v>80</c:v>
                </c:pt>
                <c:pt idx="3">
                  <c:v>72</c:v>
                </c:pt>
                <c:pt idx="4">
                  <c:v>64</c:v>
                </c:pt>
                <c:pt idx="5">
                  <c:v>50</c:v>
                </c:pt>
                <c:pt idx="6">
                  <c:v>50</c:v>
                </c:pt>
                <c:pt idx="7">
                  <c:v>40</c:v>
                </c:pt>
                <c:pt idx="8">
                  <c:v>38</c:v>
                </c:pt>
                <c:pt idx="9">
                  <c:v>33.739999999999995</c:v>
                </c:pt>
                <c:pt idx="10">
                  <c:v>33.080000000000005</c:v>
                </c:pt>
                <c:pt idx="11">
                  <c:v>26.239999999999995</c:v>
                </c:pt>
                <c:pt idx="12">
                  <c:v>22.98</c:v>
                </c:pt>
                <c:pt idx="13">
                  <c:v>22.36</c:v>
                </c:pt>
                <c:pt idx="14">
                  <c:v>14.92</c:v>
                </c:pt>
                <c:pt idx="15">
                  <c:v>13.440000000000001</c:v>
                </c:pt>
                <c:pt idx="16">
                  <c:v>10.280000000000001</c:v>
                </c:pt>
                <c:pt idx="17">
                  <c:v>6.2399999999999993</c:v>
                </c:pt>
                <c:pt idx="18">
                  <c:v>4.8</c:v>
                </c:pt>
                <c:pt idx="19">
                  <c:v>4.1000000000000005</c:v>
                </c:pt>
                <c:pt idx="20">
                  <c:v>2.6199999999999997</c:v>
                </c:pt>
                <c:pt idx="21">
                  <c:v>1.9600000000000002</c:v>
                </c:pt>
                <c:pt idx="22">
                  <c:v>1.6800000000000002</c:v>
                </c:pt>
                <c:pt idx="23">
                  <c:v>1.6</c:v>
                </c:pt>
                <c:pt idx="24">
                  <c:v>1.44</c:v>
                </c:pt>
                <c:pt idx="25">
                  <c:v>1.08</c:v>
                </c:pt>
                <c:pt idx="26">
                  <c:v>0.86</c:v>
                </c:pt>
                <c:pt idx="27">
                  <c:v>0.64</c:v>
                </c:pt>
                <c:pt idx="28">
                  <c:v>0.32</c:v>
                </c:pt>
                <c:pt idx="29">
                  <c:v>0.16</c:v>
                </c:pt>
                <c:pt idx="30">
                  <c:v>0.18</c:v>
                </c:pt>
                <c:pt idx="31">
                  <c:v>0.06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</c:ser>
        <c:axId val="79081856"/>
        <c:axId val="79083392"/>
      </c:scatterChart>
      <c:valAx>
        <c:axId val="79081856"/>
        <c:scaling>
          <c:orientation val="minMax"/>
        </c:scaling>
        <c:axPos val="b"/>
        <c:numFmt formatCode="0.0" sourceLinked="1"/>
        <c:tickLblPos val="nextTo"/>
        <c:crossAx val="79083392"/>
        <c:crosses val="autoZero"/>
        <c:crossBetween val="midCat"/>
      </c:valAx>
      <c:valAx>
        <c:axId val="79083392"/>
        <c:scaling>
          <c:orientation val="minMax"/>
        </c:scaling>
        <c:axPos val="l"/>
        <c:majorGridlines/>
        <c:numFmt formatCode="0.0" sourceLinked="1"/>
        <c:tickLblPos val="nextTo"/>
        <c:crossAx val="790818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Sheet3!$M$7:$M$40</c:f>
              <c:numCache>
                <c:formatCode>0.0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6.2</c:v>
                </c:pt>
                <c:pt idx="4">
                  <c:v>19.2</c:v>
                </c:pt>
                <c:pt idx="5">
                  <c:v>25.4</c:v>
                </c:pt>
                <c:pt idx="6">
                  <c:v>34.799999999999997</c:v>
                </c:pt>
                <c:pt idx="7">
                  <c:v>40.4</c:v>
                </c:pt>
                <c:pt idx="8">
                  <c:v>48.999999999999993</c:v>
                </c:pt>
                <c:pt idx="9">
                  <c:v>55</c:v>
                </c:pt>
                <c:pt idx="10">
                  <c:v>65.400000000000006</c:v>
                </c:pt>
                <c:pt idx="11">
                  <c:v>73.599999999999994</c:v>
                </c:pt>
                <c:pt idx="12">
                  <c:v>75.199999999999989</c:v>
                </c:pt>
                <c:pt idx="13">
                  <c:v>90.399999999999991</c:v>
                </c:pt>
                <c:pt idx="14">
                  <c:v>91.4</c:v>
                </c:pt>
                <c:pt idx="15">
                  <c:v>100.8</c:v>
                </c:pt>
                <c:pt idx="16">
                  <c:v>105.60000000000001</c:v>
                </c:pt>
                <c:pt idx="17">
                  <c:v>107.2</c:v>
                </c:pt>
                <c:pt idx="18">
                  <c:v>118.99999999999999</c:v>
                </c:pt>
                <c:pt idx="19">
                  <c:v>119.6</c:v>
                </c:pt>
                <c:pt idx="20">
                  <c:v>123.79999999999998</c:v>
                </c:pt>
                <c:pt idx="21">
                  <c:v>125.19999999999999</c:v>
                </c:pt>
                <c:pt idx="22">
                  <c:v>133.19999999999999</c:v>
                </c:pt>
                <c:pt idx="23">
                  <c:v>139.39999999999998</c:v>
                </c:pt>
                <c:pt idx="24">
                  <c:v>140.99999999999997</c:v>
                </c:pt>
                <c:pt idx="25">
                  <c:v>145.39999999999998</c:v>
                </c:pt>
                <c:pt idx="26">
                  <c:v>147</c:v>
                </c:pt>
                <c:pt idx="27">
                  <c:v>150.19999999999999</c:v>
                </c:pt>
                <c:pt idx="28">
                  <c:v>153</c:v>
                </c:pt>
                <c:pt idx="29">
                  <c:v>153.19999999999999</c:v>
                </c:pt>
                <c:pt idx="30">
                  <c:v>155.19999999999999</c:v>
                </c:pt>
                <c:pt idx="31">
                  <c:v>156.19999999999999</c:v>
                </c:pt>
                <c:pt idx="32">
                  <c:v>156.19999999999999</c:v>
                </c:pt>
                <c:pt idx="33">
                  <c:v>157</c:v>
                </c:pt>
              </c:numCache>
            </c:numRef>
          </c:xVal>
          <c:yVal>
            <c:numRef>
              <c:f>Sheet3!$N$7:$N$40</c:f>
              <c:numCache>
                <c:formatCode>0.0</c:formatCode>
                <c:ptCount val="34"/>
                <c:pt idx="0">
                  <c:v>85.7</c:v>
                </c:pt>
                <c:pt idx="1">
                  <c:v>85.15</c:v>
                </c:pt>
                <c:pt idx="2">
                  <c:v>82.8</c:v>
                </c:pt>
                <c:pt idx="3">
                  <c:v>79.650000000000006</c:v>
                </c:pt>
                <c:pt idx="4">
                  <c:v>67.099999999999994</c:v>
                </c:pt>
                <c:pt idx="5">
                  <c:v>61.8</c:v>
                </c:pt>
                <c:pt idx="6">
                  <c:v>53.5</c:v>
                </c:pt>
                <c:pt idx="7">
                  <c:v>48.8</c:v>
                </c:pt>
                <c:pt idx="8">
                  <c:v>40.6</c:v>
                </c:pt>
                <c:pt idx="9">
                  <c:v>37.15</c:v>
                </c:pt>
                <c:pt idx="10">
                  <c:v>29.75</c:v>
                </c:pt>
                <c:pt idx="11">
                  <c:v>24.7</c:v>
                </c:pt>
                <c:pt idx="12">
                  <c:v>23.5</c:v>
                </c:pt>
                <c:pt idx="13">
                  <c:v>15.65</c:v>
                </c:pt>
                <c:pt idx="14">
                  <c:v>15.15</c:v>
                </c:pt>
                <c:pt idx="15">
                  <c:v>11.4</c:v>
                </c:pt>
                <c:pt idx="16">
                  <c:v>9.65</c:v>
                </c:pt>
                <c:pt idx="17">
                  <c:v>9.15</c:v>
                </c:pt>
                <c:pt idx="18">
                  <c:v>5.8</c:v>
                </c:pt>
                <c:pt idx="19">
                  <c:v>5.65</c:v>
                </c:pt>
                <c:pt idx="20">
                  <c:v>4.6500000000000004</c:v>
                </c:pt>
                <c:pt idx="21">
                  <c:v>4.5</c:v>
                </c:pt>
                <c:pt idx="22">
                  <c:v>2.85</c:v>
                </c:pt>
                <c:pt idx="23">
                  <c:v>1.9</c:v>
                </c:pt>
                <c:pt idx="24">
                  <c:v>1.6500000000000001</c:v>
                </c:pt>
                <c:pt idx="25">
                  <c:v>1.1000000000000001</c:v>
                </c:pt>
                <c:pt idx="26">
                  <c:v>0.95</c:v>
                </c:pt>
                <c:pt idx="27">
                  <c:v>0.6</c:v>
                </c:pt>
                <c:pt idx="28">
                  <c:v>0.35</c:v>
                </c:pt>
                <c:pt idx="29">
                  <c:v>0.3</c:v>
                </c:pt>
                <c:pt idx="30">
                  <c:v>0.1</c:v>
                </c:pt>
                <c:pt idx="31">
                  <c:v>0.05</c:v>
                </c:pt>
                <c:pt idx="32">
                  <c:v>0.05</c:v>
                </c:pt>
                <c:pt idx="33">
                  <c:v>0</c:v>
                </c:pt>
              </c:numCache>
            </c:numRef>
          </c:yVal>
        </c:ser>
        <c:axId val="79176832"/>
        <c:axId val="79178368"/>
      </c:scatterChart>
      <c:valAx>
        <c:axId val="79176832"/>
        <c:scaling>
          <c:orientation val="minMax"/>
        </c:scaling>
        <c:axPos val="b"/>
        <c:numFmt formatCode="0.0" sourceLinked="1"/>
        <c:tickLblPos val="nextTo"/>
        <c:crossAx val="79178368"/>
        <c:crosses val="autoZero"/>
        <c:crossBetween val="midCat"/>
      </c:valAx>
      <c:valAx>
        <c:axId val="79178368"/>
        <c:scaling>
          <c:orientation val="minMax"/>
        </c:scaling>
        <c:axPos val="l"/>
        <c:majorGridlines/>
        <c:numFmt formatCode="0.0" sourceLinked="1"/>
        <c:tickLblPos val="nextTo"/>
        <c:crossAx val="791768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Sheet3!$P$6:$S$6</c:f>
              <c:numCache>
                <c:formatCode>0.0_);[Red]\(0.0\)</c:formatCode>
                <c:ptCount val="4"/>
                <c:pt idx="0">
                  <c:v>201.06192982974676</c:v>
                </c:pt>
                <c:pt idx="1">
                  <c:v>24.630086404143981</c:v>
                </c:pt>
                <c:pt idx="2">
                  <c:v>50.26548245743669</c:v>
                </c:pt>
                <c:pt idx="3">
                  <c:v>98.520345616575923</c:v>
                </c:pt>
              </c:numCache>
            </c:numRef>
          </c:xVal>
          <c:yVal>
            <c:numRef>
              <c:f>Sheet3!$P$7:$S$7</c:f>
              <c:numCache>
                <c:formatCode>0.0</c:formatCode>
                <c:ptCount val="4"/>
                <c:pt idx="0">
                  <c:v>96</c:v>
                </c:pt>
                <c:pt idx="1">
                  <c:v>40</c:v>
                </c:pt>
                <c:pt idx="2">
                  <c:v>64</c:v>
                </c:pt>
                <c:pt idx="3">
                  <c:v>84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Sheet3!$P$6:$S$6</c:f>
              <c:numCache>
                <c:formatCode>0.0_);[Red]\(0.0\)</c:formatCode>
                <c:ptCount val="4"/>
                <c:pt idx="0">
                  <c:v>201.06192982974676</c:v>
                </c:pt>
                <c:pt idx="1">
                  <c:v>24.630086404143981</c:v>
                </c:pt>
                <c:pt idx="2">
                  <c:v>50.26548245743669</c:v>
                </c:pt>
                <c:pt idx="3">
                  <c:v>98.520345616575923</c:v>
                </c:pt>
              </c:numCache>
            </c:numRef>
          </c:xVal>
          <c:yVal>
            <c:numRef>
              <c:f>Sheet3!$P$8:$S$8</c:f>
              <c:numCache>
                <c:formatCode>0.0</c:formatCode>
                <c:ptCount val="4"/>
                <c:pt idx="0">
                  <c:v>66</c:v>
                </c:pt>
                <c:pt idx="1">
                  <c:v>18</c:v>
                </c:pt>
                <c:pt idx="2">
                  <c:v>34</c:v>
                </c:pt>
                <c:pt idx="3">
                  <c:v>52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xVal>
            <c:numRef>
              <c:f>Sheet3!$P$6:$S$6</c:f>
              <c:numCache>
                <c:formatCode>0.0_);[Red]\(0.0\)</c:formatCode>
                <c:ptCount val="4"/>
                <c:pt idx="0">
                  <c:v>201.06192982974676</c:v>
                </c:pt>
                <c:pt idx="1">
                  <c:v>24.630086404143981</c:v>
                </c:pt>
                <c:pt idx="2">
                  <c:v>50.26548245743669</c:v>
                </c:pt>
                <c:pt idx="3">
                  <c:v>98.520345616575923</c:v>
                </c:pt>
              </c:numCache>
            </c:numRef>
          </c:xVal>
          <c:yVal>
            <c:numRef>
              <c:f>Sheet3!$P$9:$S$9</c:f>
              <c:numCache>
                <c:formatCode>0.0</c:formatCode>
                <c:ptCount val="4"/>
                <c:pt idx="0">
                  <c:v>34</c:v>
                </c:pt>
                <c:pt idx="1">
                  <c:v>6</c:v>
                </c:pt>
                <c:pt idx="2">
                  <c:v>14.000000000000002</c:v>
                </c:pt>
                <c:pt idx="3">
                  <c:v>24</c:v>
                </c:pt>
              </c:numCache>
            </c:numRef>
          </c:yVal>
        </c:ser>
        <c:axId val="79195520"/>
        <c:axId val="79205504"/>
      </c:scatterChart>
      <c:valAx>
        <c:axId val="79195520"/>
        <c:scaling>
          <c:orientation val="minMax"/>
        </c:scaling>
        <c:axPos val="b"/>
        <c:numFmt formatCode="0.0_);[Red]\(0.0\)" sourceLinked="1"/>
        <c:tickLblPos val="nextTo"/>
        <c:crossAx val="79205504"/>
        <c:crosses val="autoZero"/>
        <c:crossBetween val="midCat"/>
      </c:valAx>
      <c:valAx>
        <c:axId val="79205504"/>
        <c:scaling>
          <c:orientation val="minMax"/>
        </c:scaling>
        <c:axPos val="l"/>
        <c:majorGridlines/>
        <c:numFmt formatCode="0.0" sourceLinked="1"/>
        <c:tickLblPos val="nextTo"/>
        <c:crossAx val="791955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Sheet3!$E$76:$I$76</c:f>
              <c:numCache>
                <c:formatCode>0.0</c:formatCode>
                <c:ptCount val="5"/>
                <c:pt idx="0">
                  <c:v>140.18691588785043</c:v>
                </c:pt>
                <c:pt idx="1">
                  <c:v>130.43478260869566</c:v>
                </c:pt>
                <c:pt idx="2">
                  <c:v>121.95121951219512</c:v>
                </c:pt>
                <c:pt idx="3">
                  <c:v>113.20754716981133</c:v>
                </c:pt>
                <c:pt idx="4">
                  <c:v>101.69491525423729</c:v>
                </c:pt>
              </c:numCache>
            </c:numRef>
          </c:xVal>
          <c:yVal>
            <c:numRef>
              <c:f>Sheet3!$E$77:$I$77</c:f>
              <c:numCache>
                <c:formatCode>0.00</c:formatCode>
                <c:ptCount val="5"/>
                <c:pt idx="0">
                  <c:v>60.269999999999996</c:v>
                </c:pt>
                <c:pt idx="1">
                  <c:v>46.900000000000006</c:v>
                </c:pt>
                <c:pt idx="2">
                  <c:v>41.4</c:v>
                </c:pt>
                <c:pt idx="3">
                  <c:v>30.48</c:v>
                </c:pt>
                <c:pt idx="4">
                  <c:v>18.312000000000001</c:v>
                </c:pt>
              </c:numCache>
            </c:numRef>
          </c:yVal>
        </c:ser>
        <c:axId val="79123584"/>
        <c:axId val="79125120"/>
      </c:scatterChart>
      <c:valAx>
        <c:axId val="79123584"/>
        <c:scaling>
          <c:orientation val="minMax"/>
          <c:max val="160"/>
          <c:min val="0"/>
        </c:scaling>
        <c:axPos val="b"/>
        <c:numFmt formatCode="0.0" sourceLinked="1"/>
        <c:tickLblPos val="nextTo"/>
        <c:crossAx val="79125120"/>
        <c:crosses val="autoZero"/>
        <c:crossBetween val="midCat"/>
      </c:valAx>
      <c:valAx>
        <c:axId val="79125120"/>
        <c:scaling>
          <c:orientation val="minMax"/>
          <c:max val="90"/>
          <c:min val="-120"/>
        </c:scaling>
        <c:axPos val="l"/>
        <c:majorGridlines/>
        <c:numFmt formatCode="0.00" sourceLinked="1"/>
        <c:tickLblPos val="nextTo"/>
        <c:crossAx val="791235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Sheet2!$C$4:$C$35</c:f>
              <c:numCache>
                <c:formatCode>0.000</c:formatCode>
                <c:ptCount val="32"/>
                <c:pt idx="0">
                  <c:v>-0.96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-0.60099999999999998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</c:v>
                </c:pt>
                <c:pt idx="12" formatCode="0.00">
                  <c:v>1</c:v>
                </c:pt>
                <c:pt idx="13" formatCode="0.00">
                  <c:v>2.0099999999999998</c:v>
                </c:pt>
                <c:pt idx="14" formatCode="0.00">
                  <c:v>3</c:v>
                </c:pt>
                <c:pt idx="15" formatCode="0.00">
                  <c:v>4</c:v>
                </c:pt>
                <c:pt idx="16" formatCode="0.00">
                  <c:v>4.99</c:v>
                </c:pt>
                <c:pt idx="17" formatCode="0.00">
                  <c:v>6</c:v>
                </c:pt>
                <c:pt idx="18" formatCode="0.00">
                  <c:v>6.99</c:v>
                </c:pt>
                <c:pt idx="19" formatCode="0.00">
                  <c:v>8</c:v>
                </c:pt>
                <c:pt idx="20" formatCode="0.00">
                  <c:v>9</c:v>
                </c:pt>
                <c:pt idx="21" formatCode="0.00">
                  <c:v>10.01</c:v>
                </c:pt>
                <c:pt idx="22" formatCode="0.00">
                  <c:v>11.01</c:v>
                </c:pt>
                <c:pt idx="23" formatCode="0.00">
                  <c:v>12</c:v>
                </c:pt>
                <c:pt idx="24" formatCode="0.00">
                  <c:v>13</c:v>
                </c:pt>
                <c:pt idx="25" formatCode="0.00">
                  <c:v>14</c:v>
                </c:pt>
                <c:pt idx="26" formatCode="0.00">
                  <c:v>15</c:v>
                </c:pt>
                <c:pt idx="27" formatCode="0.00">
                  <c:v>16</c:v>
                </c:pt>
                <c:pt idx="28" formatCode="0.00">
                  <c:v>17</c:v>
                </c:pt>
                <c:pt idx="29" formatCode="0.00">
                  <c:v>18</c:v>
                </c:pt>
                <c:pt idx="30" formatCode="0.00">
                  <c:v>19</c:v>
                </c:pt>
                <c:pt idx="31" formatCode="0.00">
                  <c:v>19.989999999999998</c:v>
                </c:pt>
              </c:numCache>
            </c:numRef>
          </c:xVal>
          <c:yVal>
            <c:numRef>
              <c:f>Sheet2!$D$4:$D$35</c:f>
              <c:numCache>
                <c:formatCode>0.0</c:formatCode>
                <c:ptCount val="32"/>
                <c:pt idx="0">
                  <c:v>0</c:v>
                </c:pt>
                <c:pt idx="1">
                  <c:v>1.4</c:v>
                </c:pt>
                <c:pt idx="2">
                  <c:v>4.5</c:v>
                </c:pt>
                <c:pt idx="3">
                  <c:v>9.1</c:v>
                </c:pt>
                <c:pt idx="4">
                  <c:v>15.9</c:v>
                </c:pt>
                <c:pt idx="5">
                  <c:v>25.5</c:v>
                </c:pt>
                <c:pt idx="6">
                  <c:v>38.299999999999997</c:v>
                </c:pt>
                <c:pt idx="7">
                  <c:v>54.7</c:v>
                </c:pt>
                <c:pt idx="8">
                  <c:v>74.400000000000006</c:v>
                </c:pt>
                <c:pt idx="9">
                  <c:v>96.1</c:v>
                </c:pt>
                <c:pt idx="10">
                  <c:v>120.4</c:v>
                </c:pt>
                <c:pt idx="11">
                  <c:v>114.4</c:v>
                </c:pt>
                <c:pt idx="12" formatCode="0">
                  <c:v>340</c:v>
                </c:pt>
                <c:pt idx="13" formatCode="0">
                  <c:v>500</c:v>
                </c:pt>
                <c:pt idx="14" formatCode="0">
                  <c:v>620</c:v>
                </c:pt>
                <c:pt idx="15" formatCode="0">
                  <c:v>680</c:v>
                </c:pt>
                <c:pt idx="16" formatCode="0">
                  <c:v>740</c:v>
                </c:pt>
                <c:pt idx="17" formatCode="0">
                  <c:v>780</c:v>
                </c:pt>
                <c:pt idx="18" formatCode="0">
                  <c:v>790</c:v>
                </c:pt>
                <c:pt idx="19" formatCode="0">
                  <c:v>820</c:v>
                </c:pt>
                <c:pt idx="20" formatCode="0">
                  <c:v>830</c:v>
                </c:pt>
                <c:pt idx="21" formatCode="0">
                  <c:v>860</c:v>
                </c:pt>
                <c:pt idx="22" formatCode="0">
                  <c:v>870</c:v>
                </c:pt>
                <c:pt idx="23" formatCode="0">
                  <c:v>870</c:v>
                </c:pt>
                <c:pt idx="24" formatCode="0">
                  <c:v>880</c:v>
                </c:pt>
                <c:pt idx="25" formatCode="0">
                  <c:v>890</c:v>
                </c:pt>
                <c:pt idx="26" formatCode="0">
                  <c:v>900</c:v>
                </c:pt>
                <c:pt idx="27" formatCode="0">
                  <c:v>910</c:v>
                </c:pt>
                <c:pt idx="28" formatCode="0">
                  <c:v>910</c:v>
                </c:pt>
                <c:pt idx="29" formatCode="0">
                  <c:v>910</c:v>
                </c:pt>
                <c:pt idx="30" formatCode="0">
                  <c:v>910</c:v>
                </c:pt>
                <c:pt idx="31" formatCode="0">
                  <c:v>910</c:v>
                </c:pt>
              </c:numCache>
            </c:numRef>
          </c:yVal>
        </c:ser>
        <c:axId val="78645504"/>
        <c:axId val="78647296"/>
      </c:scatterChart>
      <c:valAx>
        <c:axId val="78645504"/>
        <c:scaling>
          <c:orientation val="minMax"/>
          <c:max val="20"/>
          <c:min val="-1.1000000000000001"/>
        </c:scaling>
        <c:axPos val="b"/>
        <c:numFmt formatCode="0.000" sourceLinked="1"/>
        <c:tickLblPos val="nextTo"/>
        <c:crossAx val="78647296"/>
        <c:crosses val="autoZero"/>
        <c:crossBetween val="midCat"/>
      </c:valAx>
      <c:valAx>
        <c:axId val="78647296"/>
        <c:scaling>
          <c:orientation val="minMax"/>
        </c:scaling>
        <c:axPos val="l"/>
        <c:majorGridlines/>
        <c:numFmt formatCode="0.0" sourceLinked="1"/>
        <c:tickLblPos val="nextTo"/>
        <c:crossAx val="78645504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Sheet2!$K$4:$K$37</c:f>
              <c:numCache>
                <c:formatCode>0.000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0.109</c:v>
                </c:pt>
                <c:pt idx="3">
                  <c:v>0.17100000000000001</c:v>
                </c:pt>
                <c:pt idx="4">
                  <c:v>0.249</c:v>
                </c:pt>
                <c:pt idx="5">
                  <c:v>0.33500000000000002</c:v>
                </c:pt>
                <c:pt idx="6">
                  <c:v>0.34499999999999997</c:v>
                </c:pt>
                <c:pt idx="7">
                  <c:v>0.441</c:v>
                </c:pt>
                <c:pt idx="8">
                  <c:v>0.44700000000000001</c:v>
                </c:pt>
                <c:pt idx="9">
                  <c:v>0.50800000000000001</c:v>
                </c:pt>
                <c:pt idx="10">
                  <c:v>0.51700000000000002</c:v>
                </c:pt>
                <c:pt idx="11">
                  <c:v>0.58499999999999996</c:v>
                </c:pt>
                <c:pt idx="12">
                  <c:v>0.621</c:v>
                </c:pt>
                <c:pt idx="13">
                  <c:v>0.629</c:v>
                </c:pt>
                <c:pt idx="14">
                  <c:v>0.71899999999999997</c:v>
                </c:pt>
                <c:pt idx="15">
                  <c:v>0.74</c:v>
                </c:pt>
                <c:pt idx="16">
                  <c:v>0.78400000000000003</c:v>
                </c:pt>
                <c:pt idx="17">
                  <c:v>0.85</c:v>
                </c:pt>
                <c:pt idx="18">
                  <c:v>0.878</c:v>
                </c:pt>
                <c:pt idx="19">
                  <c:v>0.89100000000000001</c:v>
                </c:pt>
                <c:pt idx="20">
                  <c:v>0.92100000000000004</c:v>
                </c:pt>
                <c:pt idx="21">
                  <c:v>0.93400000000000005</c:v>
                </c:pt>
                <c:pt idx="22">
                  <c:v>0.94</c:v>
                </c:pt>
                <c:pt idx="23">
                  <c:v>0.94099999999999995</c:v>
                </c:pt>
                <c:pt idx="24">
                  <c:v>0.94499999999999995</c:v>
                </c:pt>
                <c:pt idx="25">
                  <c:v>0.95399999999999996</c:v>
                </c:pt>
                <c:pt idx="26">
                  <c:v>0.95799999999999996</c:v>
                </c:pt>
                <c:pt idx="27">
                  <c:v>0.96299999999999997</c:v>
                </c:pt>
                <c:pt idx="28">
                  <c:v>0.97099999999999997</c:v>
                </c:pt>
                <c:pt idx="29">
                  <c:v>0.97499999999999998</c:v>
                </c:pt>
                <c:pt idx="30">
                  <c:v>0.97499999999999998</c:v>
                </c:pt>
                <c:pt idx="31">
                  <c:v>0.97799999999999998</c:v>
                </c:pt>
                <c:pt idx="32">
                  <c:v>0.97899999999999998</c:v>
                </c:pt>
                <c:pt idx="33">
                  <c:v>0.98</c:v>
                </c:pt>
              </c:numCache>
            </c:numRef>
          </c:xVal>
          <c:yVal>
            <c:numRef>
              <c:f>Sheet2!$L$4:$L$37</c:f>
              <c:numCache>
                <c:formatCode>0</c:formatCode>
                <c:ptCount val="34"/>
                <c:pt idx="0">
                  <c:v>480</c:v>
                </c:pt>
                <c:pt idx="1">
                  <c:v>480</c:v>
                </c:pt>
                <c:pt idx="2">
                  <c:v>400</c:v>
                </c:pt>
                <c:pt idx="3">
                  <c:v>360</c:v>
                </c:pt>
                <c:pt idx="4">
                  <c:v>320</c:v>
                </c:pt>
                <c:pt idx="5">
                  <c:v>250</c:v>
                </c:pt>
                <c:pt idx="6">
                  <c:v>250</c:v>
                </c:pt>
                <c:pt idx="7">
                  <c:v>200</c:v>
                </c:pt>
                <c:pt idx="8">
                  <c:v>190</c:v>
                </c:pt>
                <c:pt idx="9" formatCode="0.0">
                  <c:v>168.7</c:v>
                </c:pt>
                <c:pt idx="10" formatCode="0.0">
                  <c:v>165.4</c:v>
                </c:pt>
                <c:pt idx="11" formatCode="0.0">
                  <c:v>131.19999999999999</c:v>
                </c:pt>
                <c:pt idx="12" formatCode="0.0">
                  <c:v>114.9</c:v>
                </c:pt>
                <c:pt idx="13" formatCode="0.0">
                  <c:v>111.8</c:v>
                </c:pt>
                <c:pt idx="14" formatCode="0.0">
                  <c:v>74.599999999999994</c:v>
                </c:pt>
                <c:pt idx="15" formatCode="0.0">
                  <c:v>67.2</c:v>
                </c:pt>
                <c:pt idx="16" formatCode="0.0">
                  <c:v>51.4</c:v>
                </c:pt>
                <c:pt idx="17" formatCode="0.0">
                  <c:v>31.2</c:v>
                </c:pt>
                <c:pt idx="18" formatCode="0.0">
                  <c:v>24</c:v>
                </c:pt>
                <c:pt idx="19" formatCode="0.0">
                  <c:v>20.5</c:v>
                </c:pt>
                <c:pt idx="20" formatCode="0.0">
                  <c:v>13.1</c:v>
                </c:pt>
                <c:pt idx="21" formatCode="0.0">
                  <c:v>9.8000000000000007</c:v>
                </c:pt>
                <c:pt idx="22" formatCode="0.0">
                  <c:v>8.4</c:v>
                </c:pt>
                <c:pt idx="23" formatCode="0.0">
                  <c:v>8</c:v>
                </c:pt>
                <c:pt idx="24" formatCode="0.0">
                  <c:v>7.2</c:v>
                </c:pt>
                <c:pt idx="25" formatCode="0.0">
                  <c:v>5.4</c:v>
                </c:pt>
                <c:pt idx="26" formatCode="0.0">
                  <c:v>4.3</c:v>
                </c:pt>
                <c:pt idx="27" formatCode="0.0">
                  <c:v>3.2</c:v>
                </c:pt>
                <c:pt idx="28" formatCode="0.0">
                  <c:v>1.6</c:v>
                </c:pt>
                <c:pt idx="29" formatCode="0.0">
                  <c:v>0.8</c:v>
                </c:pt>
                <c:pt idx="30" formatCode="0.0">
                  <c:v>0.9</c:v>
                </c:pt>
                <c:pt idx="31" formatCode="0.0">
                  <c:v>0.3</c:v>
                </c:pt>
                <c:pt idx="32" formatCode="0.0">
                  <c:v>0</c:v>
                </c:pt>
                <c:pt idx="33" formatCode="0.0">
                  <c:v>0</c:v>
                </c:pt>
              </c:numCache>
            </c:numRef>
          </c:yVal>
        </c:ser>
        <c:axId val="78667136"/>
        <c:axId val="78685312"/>
      </c:scatterChart>
      <c:valAx>
        <c:axId val="78667136"/>
        <c:scaling>
          <c:orientation val="minMax"/>
        </c:scaling>
        <c:axPos val="b"/>
        <c:numFmt formatCode="0.000" sourceLinked="1"/>
        <c:tickLblPos val="nextTo"/>
        <c:crossAx val="78685312"/>
        <c:crosses val="autoZero"/>
        <c:crossBetween val="midCat"/>
      </c:valAx>
      <c:valAx>
        <c:axId val="78685312"/>
        <c:scaling>
          <c:orientation val="minMax"/>
        </c:scaling>
        <c:axPos val="l"/>
        <c:majorGridlines/>
        <c:numFmt formatCode="0" sourceLinked="1"/>
        <c:tickLblPos val="nextTo"/>
        <c:crossAx val="78667136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og"/>
          </c:trendline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Sheet2!$M$4:$M$37</c:f>
              <c:numCache>
                <c:formatCode>0.000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1.2E-2</c:v>
                </c:pt>
                <c:pt idx="3">
                  <c:v>3.1E-2</c:v>
                </c:pt>
                <c:pt idx="4">
                  <c:v>9.6000000000000002E-2</c:v>
                </c:pt>
                <c:pt idx="5">
                  <c:v>0.127</c:v>
                </c:pt>
                <c:pt idx="6">
                  <c:v>0.17399999999999999</c:v>
                </c:pt>
                <c:pt idx="7">
                  <c:v>0.20200000000000001</c:v>
                </c:pt>
                <c:pt idx="8">
                  <c:v>0.245</c:v>
                </c:pt>
                <c:pt idx="9">
                  <c:v>0.27500000000000002</c:v>
                </c:pt>
                <c:pt idx="10">
                  <c:v>0.32700000000000001</c:v>
                </c:pt>
                <c:pt idx="11">
                  <c:v>0.36799999999999999</c:v>
                </c:pt>
                <c:pt idx="12">
                  <c:v>0.376</c:v>
                </c:pt>
                <c:pt idx="13">
                  <c:v>0.45200000000000001</c:v>
                </c:pt>
                <c:pt idx="14">
                  <c:v>0.45700000000000002</c:v>
                </c:pt>
                <c:pt idx="15">
                  <c:v>0.504</c:v>
                </c:pt>
                <c:pt idx="16">
                  <c:v>0.52800000000000002</c:v>
                </c:pt>
                <c:pt idx="17">
                  <c:v>0.53600000000000003</c:v>
                </c:pt>
                <c:pt idx="18">
                  <c:v>0.59499999999999997</c:v>
                </c:pt>
                <c:pt idx="19">
                  <c:v>0.59799999999999998</c:v>
                </c:pt>
                <c:pt idx="20">
                  <c:v>0.61899999999999999</c:v>
                </c:pt>
                <c:pt idx="21">
                  <c:v>0.626</c:v>
                </c:pt>
                <c:pt idx="22">
                  <c:v>0.66600000000000004</c:v>
                </c:pt>
                <c:pt idx="23">
                  <c:v>0.69699999999999995</c:v>
                </c:pt>
                <c:pt idx="24">
                  <c:v>0.70499999999999996</c:v>
                </c:pt>
                <c:pt idx="25">
                  <c:v>0.72699999999999998</c:v>
                </c:pt>
                <c:pt idx="26">
                  <c:v>0.73499999999999999</c:v>
                </c:pt>
                <c:pt idx="27">
                  <c:v>0.751</c:v>
                </c:pt>
                <c:pt idx="28">
                  <c:v>0.76500000000000001</c:v>
                </c:pt>
                <c:pt idx="29">
                  <c:v>0.76600000000000001</c:v>
                </c:pt>
                <c:pt idx="30">
                  <c:v>0.77600000000000002</c:v>
                </c:pt>
                <c:pt idx="31">
                  <c:v>0.78100000000000003</c:v>
                </c:pt>
                <c:pt idx="32">
                  <c:v>0.78100000000000003</c:v>
                </c:pt>
                <c:pt idx="33">
                  <c:v>0.78500000000000003</c:v>
                </c:pt>
              </c:numCache>
            </c:numRef>
          </c:xVal>
          <c:yVal>
            <c:numRef>
              <c:f>Sheet2!$N$4:$N$37</c:f>
              <c:numCache>
                <c:formatCode>0.0</c:formatCode>
                <c:ptCount val="34"/>
                <c:pt idx="0">
                  <c:v>171.4</c:v>
                </c:pt>
                <c:pt idx="1">
                  <c:v>170.3</c:v>
                </c:pt>
                <c:pt idx="2">
                  <c:v>165.6</c:v>
                </c:pt>
                <c:pt idx="3">
                  <c:v>159.30000000000001</c:v>
                </c:pt>
                <c:pt idx="4">
                  <c:v>134.19999999999999</c:v>
                </c:pt>
                <c:pt idx="5">
                  <c:v>123.6</c:v>
                </c:pt>
                <c:pt idx="6">
                  <c:v>107</c:v>
                </c:pt>
                <c:pt idx="7">
                  <c:v>97.6</c:v>
                </c:pt>
                <c:pt idx="8">
                  <c:v>81.2</c:v>
                </c:pt>
                <c:pt idx="9">
                  <c:v>74.3</c:v>
                </c:pt>
                <c:pt idx="10">
                  <c:v>59.5</c:v>
                </c:pt>
                <c:pt idx="11">
                  <c:v>49.4</c:v>
                </c:pt>
                <c:pt idx="12">
                  <c:v>47</c:v>
                </c:pt>
                <c:pt idx="13">
                  <c:v>31.3</c:v>
                </c:pt>
                <c:pt idx="14">
                  <c:v>30.3</c:v>
                </c:pt>
                <c:pt idx="15">
                  <c:v>22.8</c:v>
                </c:pt>
                <c:pt idx="16">
                  <c:v>19.3</c:v>
                </c:pt>
                <c:pt idx="17">
                  <c:v>18.3</c:v>
                </c:pt>
                <c:pt idx="18">
                  <c:v>11.6</c:v>
                </c:pt>
                <c:pt idx="19">
                  <c:v>11.3</c:v>
                </c:pt>
                <c:pt idx="20">
                  <c:v>9.3000000000000007</c:v>
                </c:pt>
                <c:pt idx="21">
                  <c:v>9</c:v>
                </c:pt>
                <c:pt idx="22">
                  <c:v>5.7</c:v>
                </c:pt>
                <c:pt idx="23">
                  <c:v>3.8</c:v>
                </c:pt>
                <c:pt idx="24">
                  <c:v>3.3</c:v>
                </c:pt>
                <c:pt idx="25">
                  <c:v>2.2000000000000002</c:v>
                </c:pt>
                <c:pt idx="26">
                  <c:v>1.9</c:v>
                </c:pt>
                <c:pt idx="27">
                  <c:v>1.2</c:v>
                </c:pt>
                <c:pt idx="28">
                  <c:v>0.7</c:v>
                </c:pt>
                <c:pt idx="29">
                  <c:v>0.6</c:v>
                </c:pt>
                <c:pt idx="30">
                  <c:v>0.2</c:v>
                </c:pt>
                <c:pt idx="31">
                  <c:v>0.1</c:v>
                </c:pt>
                <c:pt idx="32">
                  <c:v>0.1</c:v>
                </c:pt>
                <c:pt idx="33">
                  <c:v>0</c:v>
                </c:pt>
              </c:numCache>
            </c:numRef>
          </c:yVal>
        </c:ser>
        <c:axId val="78702080"/>
        <c:axId val="78703616"/>
      </c:scatterChart>
      <c:valAx>
        <c:axId val="78702080"/>
        <c:scaling>
          <c:orientation val="minMax"/>
        </c:scaling>
        <c:axPos val="b"/>
        <c:numFmt formatCode="0.000" sourceLinked="1"/>
        <c:tickLblPos val="nextTo"/>
        <c:crossAx val="78703616"/>
        <c:crosses val="autoZero"/>
        <c:crossBetween val="midCat"/>
      </c:valAx>
      <c:valAx>
        <c:axId val="78703616"/>
        <c:scaling>
          <c:orientation val="minMax"/>
        </c:scaling>
        <c:axPos val="l"/>
        <c:majorGridlines/>
        <c:numFmt formatCode="0.0" sourceLinked="1"/>
        <c:tickLblPos val="nextTo"/>
        <c:crossAx val="78702080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Sheet2!$P$3:$S$3</c:f>
              <c:numCache>
                <c:formatCode>0.00.E+00</c:formatCode>
                <c:ptCount val="4"/>
                <c:pt idx="0" formatCode="0.00">
                  <c:v>1.2566370614359172E-3</c:v>
                </c:pt>
                <c:pt idx="1">
                  <c:v>1.5393804002589989E-4</c:v>
                </c:pt>
                <c:pt idx="2">
                  <c:v>3.1415926535897931E-4</c:v>
                </c:pt>
                <c:pt idx="3">
                  <c:v>6.1575216010359955E-4</c:v>
                </c:pt>
              </c:numCache>
            </c:numRef>
          </c:xVal>
          <c:yVal>
            <c:numRef>
              <c:f>Sheet2!$P$4:$S$4</c:f>
              <c:numCache>
                <c:formatCode>0.00</c:formatCode>
                <c:ptCount val="4"/>
                <c:pt idx="0">
                  <c:v>0.48</c:v>
                </c:pt>
                <c:pt idx="1">
                  <c:v>0.2</c:v>
                </c:pt>
                <c:pt idx="2">
                  <c:v>0.32</c:v>
                </c:pt>
                <c:pt idx="3">
                  <c:v>0.42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Sheet2!$P$3:$S$3</c:f>
              <c:numCache>
                <c:formatCode>0.00.E+00</c:formatCode>
                <c:ptCount val="4"/>
                <c:pt idx="0" formatCode="0.00">
                  <c:v>1.2566370614359172E-3</c:v>
                </c:pt>
                <c:pt idx="1">
                  <c:v>1.5393804002589989E-4</c:v>
                </c:pt>
                <c:pt idx="2">
                  <c:v>3.1415926535897931E-4</c:v>
                </c:pt>
                <c:pt idx="3">
                  <c:v>6.1575216010359955E-4</c:v>
                </c:pt>
              </c:numCache>
            </c:numRef>
          </c:xVal>
          <c:yVal>
            <c:numRef>
              <c:f>Sheet2!$P$5:$S$5</c:f>
              <c:numCache>
                <c:formatCode>0.00</c:formatCode>
                <c:ptCount val="4"/>
                <c:pt idx="0">
                  <c:v>0.33</c:v>
                </c:pt>
                <c:pt idx="1">
                  <c:v>0.09</c:v>
                </c:pt>
                <c:pt idx="2">
                  <c:v>0.17</c:v>
                </c:pt>
                <c:pt idx="3">
                  <c:v>0.26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Sheet2!$P$3:$S$3</c:f>
              <c:numCache>
                <c:formatCode>0.00.E+00</c:formatCode>
                <c:ptCount val="4"/>
                <c:pt idx="0" formatCode="0.00">
                  <c:v>1.2566370614359172E-3</c:v>
                </c:pt>
                <c:pt idx="1">
                  <c:v>1.5393804002589989E-4</c:v>
                </c:pt>
                <c:pt idx="2">
                  <c:v>3.1415926535897931E-4</c:v>
                </c:pt>
                <c:pt idx="3">
                  <c:v>6.1575216010359955E-4</c:v>
                </c:pt>
              </c:numCache>
            </c:numRef>
          </c:xVal>
          <c:yVal>
            <c:numRef>
              <c:f>Sheet2!$P$6:$S$6</c:f>
              <c:numCache>
                <c:formatCode>0.00</c:formatCode>
                <c:ptCount val="4"/>
                <c:pt idx="0">
                  <c:v>0.17</c:v>
                </c:pt>
                <c:pt idx="1">
                  <c:v>0.03</c:v>
                </c:pt>
                <c:pt idx="2">
                  <c:v>7.0000000000000007E-2</c:v>
                </c:pt>
                <c:pt idx="3">
                  <c:v>0.12</c:v>
                </c:pt>
              </c:numCache>
            </c:numRef>
          </c:yVal>
        </c:ser>
        <c:axId val="78817152"/>
        <c:axId val="78818688"/>
      </c:scatterChart>
      <c:valAx>
        <c:axId val="78817152"/>
        <c:scaling>
          <c:orientation val="minMax"/>
        </c:scaling>
        <c:axPos val="b"/>
        <c:numFmt formatCode="0.00" sourceLinked="1"/>
        <c:tickLblPos val="nextTo"/>
        <c:crossAx val="78818688"/>
        <c:crosses val="autoZero"/>
        <c:crossBetween val="midCat"/>
      </c:valAx>
      <c:valAx>
        <c:axId val="78818688"/>
        <c:scaling>
          <c:orientation val="minMax"/>
        </c:scaling>
        <c:axPos val="l"/>
        <c:majorGridlines/>
        <c:numFmt formatCode="0.00" sourceLinked="1"/>
        <c:tickLblPos val="nextTo"/>
        <c:crossAx val="788171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Sheet2!$E$12:$H$12</c:f>
              <c:numCache>
                <c:formatCode>0.00.E+00</c:formatCode>
                <c:ptCount val="4"/>
                <c:pt idx="0">
                  <c:v>7.0093457943925204</c:v>
                </c:pt>
                <c:pt idx="1">
                  <c:v>6.5217391304347796</c:v>
                </c:pt>
                <c:pt idx="2">
                  <c:v>6.0975609756097597</c:v>
                </c:pt>
                <c:pt idx="3">
                  <c:v>5.6603773584905701</c:v>
                </c:pt>
              </c:numCache>
            </c:numRef>
          </c:xVal>
          <c:yVal>
            <c:numRef>
              <c:f>Sheet2!$E$10:$J$10</c:f>
              <c:numCache>
                <c:formatCode>0.000</c:formatCode>
                <c:ptCount val="6"/>
                <c:pt idx="0">
                  <c:v>1.0044999999999999</c:v>
                </c:pt>
                <c:pt idx="1">
                  <c:v>0.78166666666666673</c:v>
                </c:pt>
                <c:pt idx="2">
                  <c:v>0.69</c:v>
                </c:pt>
                <c:pt idx="3">
                  <c:v>0.50800000000000001</c:v>
                </c:pt>
                <c:pt idx="4">
                  <c:v>0.30520000000000003</c:v>
                </c:pt>
                <c:pt idx="5">
                  <c:v>0.97866666666666668</c:v>
                </c:pt>
              </c:numCache>
            </c:numRef>
          </c:yVal>
        </c:ser>
        <c:axId val="78839168"/>
        <c:axId val="78861440"/>
      </c:scatterChart>
      <c:valAx>
        <c:axId val="78839168"/>
        <c:scaling>
          <c:orientation val="minMax"/>
        </c:scaling>
        <c:axPos val="b"/>
        <c:numFmt formatCode="0.00.E+00" sourceLinked="1"/>
        <c:tickLblPos val="nextTo"/>
        <c:crossAx val="78861440"/>
        <c:crosses val="autoZero"/>
        <c:crossBetween val="midCat"/>
      </c:valAx>
      <c:valAx>
        <c:axId val="78861440"/>
        <c:scaling>
          <c:orientation val="minMax"/>
        </c:scaling>
        <c:axPos val="l"/>
        <c:majorGridlines/>
        <c:numFmt formatCode="0.000" sourceLinked="1"/>
        <c:tickLblPos val="nextTo"/>
        <c:crossAx val="788391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Sheet2!$E$4:$J$4</c:f>
              <c:numCache>
                <c:formatCode>0.00.E+00</c:formatCode>
                <c:ptCount val="6"/>
                <c:pt idx="0">
                  <c:v>700934579439252.25</c:v>
                </c:pt>
                <c:pt idx="1">
                  <c:v>652173913043478.25</c:v>
                </c:pt>
                <c:pt idx="2">
                  <c:v>609756097560975.62</c:v>
                </c:pt>
                <c:pt idx="3">
                  <c:v>566037735849056.62</c:v>
                </c:pt>
                <c:pt idx="4">
                  <c:v>508474576271186.37</c:v>
                </c:pt>
              </c:numCache>
            </c:numRef>
          </c:xVal>
          <c:yVal>
            <c:numRef>
              <c:f>Sheet2!$E$10:$J$10</c:f>
              <c:numCache>
                <c:formatCode>0.000</c:formatCode>
                <c:ptCount val="6"/>
                <c:pt idx="0">
                  <c:v>1.0044999999999999</c:v>
                </c:pt>
                <c:pt idx="1">
                  <c:v>0.78166666666666673</c:v>
                </c:pt>
                <c:pt idx="2">
                  <c:v>0.69</c:v>
                </c:pt>
                <c:pt idx="3">
                  <c:v>0.50800000000000001</c:v>
                </c:pt>
                <c:pt idx="4">
                  <c:v>0.30520000000000003</c:v>
                </c:pt>
                <c:pt idx="5">
                  <c:v>0.97866666666666668</c:v>
                </c:pt>
              </c:numCache>
            </c:numRef>
          </c:yVal>
        </c:ser>
        <c:axId val="78881920"/>
        <c:axId val="78883456"/>
      </c:scatterChart>
      <c:valAx>
        <c:axId val="78881920"/>
        <c:scaling>
          <c:orientation val="minMax"/>
          <c:max val="800000000000000"/>
          <c:min val="0"/>
        </c:scaling>
        <c:axPos val="b"/>
        <c:numFmt formatCode="0.00.E+00" sourceLinked="1"/>
        <c:tickLblPos val="nextTo"/>
        <c:crossAx val="78883456"/>
        <c:crosses val="autoZero"/>
        <c:crossBetween val="midCat"/>
      </c:valAx>
      <c:valAx>
        <c:axId val="78883456"/>
        <c:scaling>
          <c:orientation val="minMax"/>
        </c:scaling>
        <c:axPos val="l"/>
        <c:majorGridlines/>
        <c:numFmt formatCode="0.000" sourceLinked="1"/>
        <c:tickLblPos val="nextTo"/>
        <c:crossAx val="788819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Sheet3!$A$7:$A$38</c:f>
              <c:numCache>
                <c:formatCode>0.0</c:formatCode>
                <c:ptCount val="32"/>
                <c:pt idx="0">
                  <c:v>0.57142857142857106</c:v>
                </c:pt>
                <c:pt idx="1">
                  <c:v>0.76190476190476164</c:v>
                </c:pt>
                <c:pt idx="2">
                  <c:v>1.5238095238095233</c:v>
                </c:pt>
                <c:pt idx="3">
                  <c:v>2.285714285714286</c:v>
                </c:pt>
                <c:pt idx="4">
                  <c:v>3.0476190476190479</c:v>
                </c:pt>
                <c:pt idx="5">
                  <c:v>3.8095238095238093</c:v>
                </c:pt>
                <c:pt idx="6">
                  <c:v>4.5714285714285712</c:v>
                </c:pt>
                <c:pt idx="7">
                  <c:v>5.333333333333333</c:v>
                </c:pt>
                <c:pt idx="8">
                  <c:v>6.0952380952380958</c:v>
                </c:pt>
                <c:pt idx="9">
                  <c:v>6.8571428571428577</c:v>
                </c:pt>
                <c:pt idx="10">
                  <c:v>7.6190476190476186</c:v>
                </c:pt>
                <c:pt idx="11">
                  <c:v>7.6190476190476186</c:v>
                </c:pt>
                <c:pt idx="12">
                  <c:v>15.238095238095237</c:v>
                </c:pt>
                <c:pt idx="13">
                  <c:v>22.857142857142854</c:v>
                </c:pt>
                <c:pt idx="14">
                  <c:v>30.476190476190474</c:v>
                </c:pt>
                <c:pt idx="15">
                  <c:v>38.095238095238095</c:v>
                </c:pt>
                <c:pt idx="16">
                  <c:v>45.714285714285708</c:v>
                </c:pt>
                <c:pt idx="17">
                  <c:v>53.333333333333329</c:v>
                </c:pt>
                <c:pt idx="18">
                  <c:v>60.952380952380949</c:v>
                </c:pt>
                <c:pt idx="19">
                  <c:v>68.571428571428569</c:v>
                </c:pt>
                <c:pt idx="20">
                  <c:v>76.266666666666666</c:v>
                </c:pt>
                <c:pt idx="21">
                  <c:v>83.885714285714272</c:v>
                </c:pt>
                <c:pt idx="22">
                  <c:v>91.428571428571416</c:v>
                </c:pt>
                <c:pt idx="23">
                  <c:v>99.047619047619051</c:v>
                </c:pt>
                <c:pt idx="24">
                  <c:v>106.66666666666666</c:v>
                </c:pt>
                <c:pt idx="25">
                  <c:v>114.28571428571429</c:v>
                </c:pt>
                <c:pt idx="26">
                  <c:v>121.9047619047619</c:v>
                </c:pt>
                <c:pt idx="27">
                  <c:v>129.52380952380952</c:v>
                </c:pt>
                <c:pt idx="28">
                  <c:v>137.14285714285714</c:v>
                </c:pt>
                <c:pt idx="29">
                  <c:v>144.76190476190476</c:v>
                </c:pt>
                <c:pt idx="30">
                  <c:v>152.38095238095238</c:v>
                </c:pt>
                <c:pt idx="31">
                  <c:v>159.92380952380952</c:v>
                </c:pt>
              </c:numCache>
            </c:numRef>
          </c:xVal>
          <c:yVal>
            <c:numRef>
              <c:f>Sheet3!$B$7:$B$38</c:f>
              <c:numCache>
                <c:formatCode>0.0</c:formatCode>
                <c:ptCount val="32"/>
                <c:pt idx="0">
                  <c:v>0</c:v>
                </c:pt>
                <c:pt idx="1">
                  <c:v>2.5000000000000001E-2</c:v>
                </c:pt>
                <c:pt idx="2">
                  <c:v>0.19166666666666665</c:v>
                </c:pt>
                <c:pt idx="3">
                  <c:v>0.45833333333333331</c:v>
                </c:pt>
                <c:pt idx="4">
                  <c:v>0.91666666666666663</c:v>
                </c:pt>
                <c:pt idx="5">
                  <c:v>1.675</c:v>
                </c:pt>
                <c:pt idx="6">
                  <c:v>2.9083333333333332</c:v>
                </c:pt>
                <c:pt idx="7">
                  <c:v>4.5249999999999995</c:v>
                </c:pt>
                <c:pt idx="8">
                  <c:v>6.4166666666666661</c:v>
                </c:pt>
                <c:pt idx="9">
                  <c:v>8.6333333333333329</c:v>
                </c:pt>
                <c:pt idx="10">
                  <c:v>11</c:v>
                </c:pt>
                <c:pt idx="11">
                  <c:v>10.866666666666667</c:v>
                </c:pt>
                <c:pt idx="12">
                  <c:v>34.166666666666664</c:v>
                </c:pt>
                <c:pt idx="13">
                  <c:v>52.5</c:v>
                </c:pt>
                <c:pt idx="14">
                  <c:v>65</c:v>
                </c:pt>
                <c:pt idx="15">
                  <c:v>71.666666666666671</c:v>
                </c:pt>
                <c:pt idx="16">
                  <c:v>74.166666666666671</c:v>
                </c:pt>
                <c:pt idx="17">
                  <c:v>76.666666666666671</c:v>
                </c:pt>
                <c:pt idx="18">
                  <c:v>79.166666666666657</c:v>
                </c:pt>
                <c:pt idx="19">
                  <c:v>81.666666666666671</c:v>
                </c:pt>
                <c:pt idx="20">
                  <c:v>82.5</c:v>
                </c:pt>
                <c:pt idx="21">
                  <c:v>83.333333333333343</c:v>
                </c:pt>
                <c:pt idx="22">
                  <c:v>85.833333333333329</c:v>
                </c:pt>
                <c:pt idx="23">
                  <c:v>88.333333333333329</c:v>
                </c:pt>
                <c:pt idx="24">
                  <c:v>89.166666666666671</c:v>
                </c:pt>
                <c:pt idx="25">
                  <c:v>90</c:v>
                </c:pt>
                <c:pt idx="26">
                  <c:v>90.833333333333329</c:v>
                </c:pt>
                <c:pt idx="27">
                  <c:v>90.833333333333329</c:v>
                </c:pt>
                <c:pt idx="28">
                  <c:v>91.666666666666657</c:v>
                </c:pt>
                <c:pt idx="29">
                  <c:v>91.666666666666657</c:v>
                </c:pt>
                <c:pt idx="30">
                  <c:v>92.5</c:v>
                </c:pt>
                <c:pt idx="31">
                  <c:v>92.5</c:v>
                </c:pt>
              </c:numCache>
            </c:numRef>
          </c:yVal>
        </c:ser>
        <c:axId val="79001856"/>
        <c:axId val="79003648"/>
      </c:scatterChart>
      <c:valAx>
        <c:axId val="79001856"/>
        <c:scaling>
          <c:orientation val="minMax"/>
        </c:scaling>
        <c:axPos val="b"/>
        <c:numFmt formatCode="0.0" sourceLinked="1"/>
        <c:tickLblPos val="nextTo"/>
        <c:crossAx val="79003648"/>
        <c:crosses val="autoZero"/>
        <c:crossBetween val="midCat"/>
      </c:valAx>
      <c:valAx>
        <c:axId val="79003648"/>
        <c:scaling>
          <c:orientation val="minMax"/>
        </c:scaling>
        <c:axPos val="l"/>
        <c:majorGridlines/>
        <c:numFmt formatCode="0.0" sourceLinked="1"/>
        <c:tickLblPos val="nextTo"/>
        <c:crossAx val="790018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Sheet3!$C$7:$C$38</c:f>
              <c:numCache>
                <c:formatCode>0.0</c:formatCode>
                <c:ptCount val="32"/>
                <c:pt idx="0">
                  <c:v>1.0616113744075837</c:v>
                </c:pt>
                <c:pt idx="1">
                  <c:v>1.5165876777251188</c:v>
                </c:pt>
                <c:pt idx="2">
                  <c:v>2.2748815165876781</c:v>
                </c:pt>
                <c:pt idx="3">
                  <c:v>3.0331753554502376</c:v>
                </c:pt>
                <c:pt idx="4">
                  <c:v>3.783886255924171</c:v>
                </c:pt>
                <c:pt idx="5">
                  <c:v>4.5497630331753562</c:v>
                </c:pt>
                <c:pt idx="6">
                  <c:v>5.3080568720379153</c:v>
                </c:pt>
                <c:pt idx="7">
                  <c:v>6.0663507109004744</c:v>
                </c:pt>
                <c:pt idx="8">
                  <c:v>6.8246445497630335</c:v>
                </c:pt>
                <c:pt idx="9">
                  <c:v>7.5829383886255917</c:v>
                </c:pt>
                <c:pt idx="10">
                  <c:v>8.3412322274881525</c:v>
                </c:pt>
                <c:pt idx="11">
                  <c:v>8.3412322274881525</c:v>
                </c:pt>
                <c:pt idx="12">
                  <c:v>15.924170616113745</c:v>
                </c:pt>
                <c:pt idx="13">
                  <c:v>23.582938388625593</c:v>
                </c:pt>
                <c:pt idx="14">
                  <c:v>31.090047393364927</c:v>
                </c:pt>
                <c:pt idx="15">
                  <c:v>38.672985781990519</c:v>
                </c:pt>
                <c:pt idx="16">
                  <c:v>46.180094786729853</c:v>
                </c:pt>
                <c:pt idx="17">
                  <c:v>53.838862559241704</c:v>
                </c:pt>
                <c:pt idx="18">
                  <c:v>61.345971563981038</c:v>
                </c:pt>
                <c:pt idx="19">
                  <c:v>69.004739336492889</c:v>
                </c:pt>
                <c:pt idx="20">
                  <c:v>76.587677725118482</c:v>
                </c:pt>
                <c:pt idx="21">
                  <c:v>84.246445497630319</c:v>
                </c:pt>
                <c:pt idx="22">
                  <c:v>91.829383886255926</c:v>
                </c:pt>
                <c:pt idx="23">
                  <c:v>99.33649289099526</c:v>
                </c:pt>
                <c:pt idx="24">
                  <c:v>106.91943127962084</c:v>
                </c:pt>
                <c:pt idx="25">
                  <c:v>114.50236966824644</c:v>
                </c:pt>
                <c:pt idx="26">
                  <c:v>122.08530805687204</c:v>
                </c:pt>
                <c:pt idx="27">
                  <c:v>129.66824644549763</c:v>
                </c:pt>
                <c:pt idx="28">
                  <c:v>137.25118483412322</c:v>
                </c:pt>
                <c:pt idx="29">
                  <c:v>144.83412322274881</c:v>
                </c:pt>
                <c:pt idx="30">
                  <c:v>152.41706161137441</c:v>
                </c:pt>
                <c:pt idx="31">
                  <c:v>159.92417061611374</c:v>
                </c:pt>
              </c:numCache>
            </c:numRef>
          </c:xVal>
          <c:yVal>
            <c:numRef>
              <c:f>Sheet3!$D$7:$D$38</c:f>
              <c:numCache>
                <c:formatCode>0.0</c:formatCode>
                <c:ptCount val="32"/>
                <c:pt idx="0">
                  <c:v>0</c:v>
                </c:pt>
                <c:pt idx="1">
                  <c:v>0.13999999999999999</c:v>
                </c:pt>
                <c:pt idx="2">
                  <c:v>0.44999999999999996</c:v>
                </c:pt>
                <c:pt idx="3">
                  <c:v>0.91</c:v>
                </c:pt>
                <c:pt idx="4">
                  <c:v>1.59</c:v>
                </c:pt>
                <c:pt idx="5">
                  <c:v>2.5499999999999998</c:v>
                </c:pt>
                <c:pt idx="6">
                  <c:v>3.8299999999999992</c:v>
                </c:pt>
                <c:pt idx="7">
                  <c:v>5.4700000000000006</c:v>
                </c:pt>
                <c:pt idx="8">
                  <c:v>7.44</c:v>
                </c:pt>
                <c:pt idx="9">
                  <c:v>9.61</c:v>
                </c:pt>
                <c:pt idx="10">
                  <c:v>12.040000000000001</c:v>
                </c:pt>
                <c:pt idx="11">
                  <c:v>11.44</c:v>
                </c:pt>
                <c:pt idx="12">
                  <c:v>34</c:v>
                </c:pt>
                <c:pt idx="13">
                  <c:v>50</c:v>
                </c:pt>
                <c:pt idx="14">
                  <c:v>62</c:v>
                </c:pt>
                <c:pt idx="15">
                  <c:v>68</c:v>
                </c:pt>
                <c:pt idx="16">
                  <c:v>74</c:v>
                </c:pt>
                <c:pt idx="17">
                  <c:v>78</c:v>
                </c:pt>
                <c:pt idx="18">
                  <c:v>79</c:v>
                </c:pt>
                <c:pt idx="19">
                  <c:v>82</c:v>
                </c:pt>
                <c:pt idx="20">
                  <c:v>83</c:v>
                </c:pt>
                <c:pt idx="21">
                  <c:v>86</c:v>
                </c:pt>
                <c:pt idx="22">
                  <c:v>87</c:v>
                </c:pt>
                <c:pt idx="23">
                  <c:v>87</c:v>
                </c:pt>
                <c:pt idx="24">
                  <c:v>88</c:v>
                </c:pt>
                <c:pt idx="25">
                  <c:v>89</c:v>
                </c:pt>
                <c:pt idx="26">
                  <c:v>90</c:v>
                </c:pt>
                <c:pt idx="27">
                  <c:v>91</c:v>
                </c:pt>
                <c:pt idx="28">
                  <c:v>91</c:v>
                </c:pt>
                <c:pt idx="29">
                  <c:v>91</c:v>
                </c:pt>
                <c:pt idx="30">
                  <c:v>91</c:v>
                </c:pt>
                <c:pt idx="31">
                  <c:v>91</c:v>
                </c:pt>
              </c:numCache>
            </c:numRef>
          </c:yVal>
        </c:ser>
        <c:axId val="79010816"/>
        <c:axId val="79024896"/>
      </c:scatterChart>
      <c:valAx>
        <c:axId val="79010816"/>
        <c:scaling>
          <c:orientation val="minMax"/>
        </c:scaling>
        <c:axPos val="b"/>
        <c:numFmt formatCode="0.0" sourceLinked="1"/>
        <c:tickLblPos val="nextTo"/>
        <c:crossAx val="79024896"/>
        <c:crosses val="autoZero"/>
        <c:crossBetween val="midCat"/>
      </c:valAx>
      <c:valAx>
        <c:axId val="79024896"/>
        <c:scaling>
          <c:orientation val="minMax"/>
        </c:scaling>
        <c:axPos val="l"/>
        <c:majorGridlines/>
        <c:numFmt formatCode="0.0" sourceLinked="1"/>
        <c:tickLblPos val="nextTo"/>
        <c:crossAx val="790108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36</xdr:row>
      <xdr:rowOff>114300</xdr:rowOff>
    </xdr:from>
    <xdr:to>
      <xdr:col>6</xdr:col>
      <xdr:colOff>266700</xdr:colOff>
      <xdr:row>52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53</xdr:row>
      <xdr:rowOff>133350</xdr:rowOff>
    </xdr:from>
    <xdr:to>
      <xdr:col>6</xdr:col>
      <xdr:colOff>297669</xdr:colOff>
      <xdr:row>69</xdr:row>
      <xdr:rowOff>133350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28</xdr:row>
      <xdr:rowOff>123825</xdr:rowOff>
    </xdr:from>
    <xdr:to>
      <xdr:col>11</xdr:col>
      <xdr:colOff>485775</xdr:colOff>
      <xdr:row>44</xdr:row>
      <xdr:rowOff>123825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38100</xdr:colOff>
      <xdr:row>28</xdr:row>
      <xdr:rowOff>47625</xdr:rowOff>
    </xdr:from>
    <xdr:to>
      <xdr:col>18</xdr:col>
      <xdr:colOff>495300</xdr:colOff>
      <xdr:row>44</xdr:row>
      <xdr:rowOff>47625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352425</xdr:colOff>
      <xdr:row>9</xdr:row>
      <xdr:rowOff>142875</xdr:rowOff>
    </xdr:from>
    <xdr:to>
      <xdr:col>21</xdr:col>
      <xdr:colOff>219075</xdr:colOff>
      <xdr:row>25</xdr:row>
      <xdr:rowOff>142875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266700</xdr:colOff>
      <xdr:row>10</xdr:row>
      <xdr:rowOff>161925</xdr:rowOff>
    </xdr:from>
    <xdr:to>
      <xdr:col>8</xdr:col>
      <xdr:colOff>609600</xdr:colOff>
      <xdr:row>26</xdr:row>
      <xdr:rowOff>161925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104775</xdr:colOff>
      <xdr:row>14</xdr:row>
      <xdr:rowOff>9525</xdr:rowOff>
    </xdr:from>
    <xdr:to>
      <xdr:col>8</xdr:col>
      <xdr:colOff>447675</xdr:colOff>
      <xdr:row>30</xdr:row>
      <xdr:rowOff>9525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39</xdr:row>
      <xdr:rowOff>114300</xdr:rowOff>
    </xdr:from>
    <xdr:to>
      <xdr:col>6</xdr:col>
      <xdr:colOff>428625</xdr:colOff>
      <xdr:row>55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55</xdr:row>
      <xdr:rowOff>123825</xdr:rowOff>
    </xdr:from>
    <xdr:to>
      <xdr:col>6</xdr:col>
      <xdr:colOff>514350</xdr:colOff>
      <xdr:row>71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135209</xdr:colOff>
      <xdr:row>30</xdr:row>
      <xdr:rowOff>8828</xdr:rowOff>
    </xdr:from>
    <xdr:to>
      <xdr:col>9</xdr:col>
      <xdr:colOff>582884</xdr:colOff>
      <xdr:row>46</xdr:row>
      <xdr:rowOff>8828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228600</xdr:colOff>
      <xdr:row>17</xdr:row>
      <xdr:rowOff>114300</xdr:rowOff>
    </xdr:from>
    <xdr:to>
      <xdr:col>21</xdr:col>
      <xdr:colOff>0</xdr:colOff>
      <xdr:row>33</xdr:row>
      <xdr:rowOff>114300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333375</xdr:colOff>
      <xdr:row>30</xdr:row>
      <xdr:rowOff>66675</xdr:rowOff>
    </xdr:from>
    <xdr:to>
      <xdr:col>21</xdr:col>
      <xdr:colOff>104775</xdr:colOff>
      <xdr:row>46</xdr:row>
      <xdr:rowOff>66675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142875</xdr:colOff>
      <xdr:row>0</xdr:row>
      <xdr:rowOff>76200</xdr:rowOff>
    </xdr:from>
    <xdr:to>
      <xdr:col>25</xdr:col>
      <xdr:colOff>600075</xdr:colOff>
      <xdr:row>16</xdr:row>
      <xdr:rowOff>76200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78</xdr:row>
      <xdr:rowOff>9525</xdr:rowOff>
    </xdr:from>
    <xdr:to>
      <xdr:col>9</xdr:col>
      <xdr:colOff>419100</xdr:colOff>
      <xdr:row>94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workbookViewId="0">
      <selection activeCell="M8" sqref="M8"/>
    </sheetView>
  </sheetViews>
  <sheetFormatPr defaultRowHeight="13.5"/>
  <cols>
    <col min="3" max="3" width="3.375" style="2" bestFit="1" customWidth="1"/>
    <col min="4" max="4" width="7.5" style="33" bestFit="1" customWidth="1"/>
    <col min="5" max="5" width="6.5" style="33" bestFit="1" customWidth="1"/>
    <col min="6" max="6" width="3.375" style="33" customWidth="1"/>
    <col min="7" max="7" width="9" style="9"/>
    <col min="8" max="8" width="9" style="36"/>
    <col min="9" max="9" width="3.375" style="10" bestFit="1" customWidth="1"/>
    <col min="10" max="10" width="6.5" style="4" bestFit="1" customWidth="1"/>
    <col min="11" max="11" width="6.5" style="12" bestFit="1" customWidth="1"/>
    <col min="12" max="12" width="6.625" style="12" bestFit="1" customWidth="1"/>
    <col min="13" max="13" width="7.25" style="12" bestFit="1" customWidth="1"/>
    <col min="14" max="14" width="7.5" style="3" bestFit="1" customWidth="1"/>
    <col min="15" max="15" width="7.5" style="9" bestFit="1" customWidth="1"/>
    <col min="16" max="18" width="7.5" style="8" bestFit="1" customWidth="1"/>
    <col min="19" max="19" width="7.5" style="13" bestFit="1" customWidth="1"/>
    <col min="20" max="20" width="7.5" style="10" bestFit="1" customWidth="1"/>
    <col min="21" max="22" width="9" style="8"/>
    <col min="23" max="23" width="2.875" style="10" bestFit="1" customWidth="1"/>
    <col min="24" max="24" width="9" style="9"/>
    <col min="25" max="25" width="9" style="8"/>
    <col min="26" max="26" width="2.5" style="10" bestFit="1" customWidth="1"/>
    <col min="27" max="27" width="9" style="9"/>
    <col min="28" max="30" width="9" style="8"/>
    <col min="31" max="31" width="9" style="10"/>
    <col min="32" max="32" width="9" style="9"/>
    <col min="33" max="36" width="9" style="8"/>
  </cols>
  <sheetData>
    <row r="1" spans="1:31">
      <c r="A1" s="1" t="s">
        <v>0</v>
      </c>
      <c r="B1" t="s">
        <v>2</v>
      </c>
      <c r="D1" s="29" t="s">
        <v>0</v>
      </c>
      <c r="E1" s="30" t="s">
        <v>2</v>
      </c>
      <c r="F1" s="31"/>
      <c r="G1" s="35">
        <v>40184</v>
      </c>
      <c r="H1" s="36" t="s">
        <v>2</v>
      </c>
      <c r="J1" s="11" t="s">
        <v>7</v>
      </c>
      <c r="K1" s="12" t="s">
        <v>13</v>
      </c>
      <c r="O1" s="7" t="s">
        <v>7</v>
      </c>
      <c r="P1" s="8" t="s">
        <v>14</v>
      </c>
      <c r="U1" s="8" t="s">
        <v>16</v>
      </c>
      <c r="V1" s="8" t="s">
        <v>14</v>
      </c>
      <c r="X1" s="9" t="s">
        <v>20</v>
      </c>
      <c r="Y1" s="8" t="s">
        <v>14</v>
      </c>
      <c r="AA1" s="9" t="s">
        <v>21</v>
      </c>
      <c r="AB1" s="8" t="s">
        <v>14</v>
      </c>
    </row>
    <row r="2" spans="1:31">
      <c r="A2" s="1" t="s">
        <v>1</v>
      </c>
      <c r="D2" s="29" t="s">
        <v>1</v>
      </c>
      <c r="E2" s="30" t="s">
        <v>3</v>
      </c>
      <c r="F2" s="31"/>
      <c r="G2" s="9" t="s">
        <v>18</v>
      </c>
      <c r="H2" s="36" t="s">
        <v>3</v>
      </c>
      <c r="J2" s="11" t="s">
        <v>18</v>
      </c>
      <c r="K2" s="12" t="s">
        <v>19</v>
      </c>
      <c r="O2" s="7" t="s">
        <v>18</v>
      </c>
      <c r="P2" s="8" t="s">
        <v>19</v>
      </c>
      <c r="U2" s="8" t="s">
        <v>18</v>
      </c>
      <c r="V2" s="8" t="s">
        <v>15</v>
      </c>
      <c r="X2" s="9" t="s">
        <v>18</v>
      </c>
      <c r="Y2" s="8" t="s">
        <v>9</v>
      </c>
    </row>
    <row r="3" spans="1:31">
      <c r="A3" s="9" t="s">
        <v>22</v>
      </c>
      <c r="B3" s="8" t="s">
        <v>23</v>
      </c>
      <c r="D3" s="32" t="s">
        <v>22</v>
      </c>
      <c r="E3" s="30" t="s">
        <v>23</v>
      </c>
      <c r="G3" s="9" t="s">
        <v>22</v>
      </c>
      <c r="H3" s="8" t="s">
        <v>23</v>
      </c>
      <c r="J3" s="4" t="s">
        <v>3</v>
      </c>
      <c r="K3" s="12" t="s">
        <v>8</v>
      </c>
      <c r="L3" s="12" t="s">
        <v>10</v>
      </c>
      <c r="M3" s="12" t="s">
        <v>11</v>
      </c>
      <c r="N3" s="3" t="s">
        <v>12</v>
      </c>
      <c r="O3" s="9" t="s">
        <v>3</v>
      </c>
      <c r="P3" s="8" t="s">
        <v>8</v>
      </c>
      <c r="Q3" s="8" t="s">
        <v>10</v>
      </c>
      <c r="R3" s="8" t="s">
        <v>11</v>
      </c>
      <c r="S3" s="13" t="s">
        <v>12</v>
      </c>
      <c r="T3" s="10" t="s">
        <v>15</v>
      </c>
      <c r="U3" s="9" t="s">
        <v>22</v>
      </c>
      <c r="V3" s="8" t="s">
        <v>23</v>
      </c>
      <c r="X3" s="9" t="s">
        <v>22</v>
      </c>
      <c r="Y3" s="8" t="s">
        <v>23</v>
      </c>
      <c r="AA3" s="9" t="s">
        <v>23</v>
      </c>
      <c r="AB3" s="8" t="s">
        <v>18</v>
      </c>
      <c r="AC3" s="8">
        <v>7</v>
      </c>
      <c r="AD3" s="8">
        <v>10</v>
      </c>
      <c r="AE3" s="10">
        <v>14</v>
      </c>
    </row>
    <row r="4" spans="1:31">
      <c r="A4">
        <v>0</v>
      </c>
      <c r="B4">
        <v>132</v>
      </c>
      <c r="C4" s="2" t="s">
        <v>5</v>
      </c>
      <c r="D4" s="33">
        <v>0</v>
      </c>
      <c r="E4" s="34">
        <v>166.6</v>
      </c>
      <c r="F4" s="33" t="s">
        <v>5</v>
      </c>
      <c r="G4" s="9">
        <v>0</v>
      </c>
      <c r="H4" s="36">
        <v>120.4</v>
      </c>
      <c r="I4" s="10" t="s">
        <v>5</v>
      </c>
      <c r="J4" s="4">
        <v>428</v>
      </c>
      <c r="K4" s="12">
        <v>460</v>
      </c>
      <c r="L4" s="12">
        <v>492</v>
      </c>
      <c r="M4" s="12">
        <v>530</v>
      </c>
      <c r="N4" s="3">
        <v>590</v>
      </c>
      <c r="O4" s="9">
        <v>428</v>
      </c>
      <c r="P4" s="8">
        <v>460</v>
      </c>
      <c r="Q4" s="8">
        <v>492</v>
      </c>
      <c r="R4" s="8">
        <v>530</v>
      </c>
      <c r="S4" s="13">
        <v>590</v>
      </c>
      <c r="U4" s="8">
        <v>0</v>
      </c>
      <c r="V4" s="8">
        <v>0.48</v>
      </c>
      <c r="W4" s="10" t="s">
        <v>17</v>
      </c>
      <c r="X4" s="9">
        <v>0</v>
      </c>
      <c r="Y4" s="8">
        <v>171.4</v>
      </c>
      <c r="Z4" s="10" t="s">
        <v>4</v>
      </c>
      <c r="AA4" s="9" t="s">
        <v>15</v>
      </c>
      <c r="AB4" s="8">
        <v>0.48</v>
      </c>
      <c r="AC4" s="8">
        <v>0.2</v>
      </c>
      <c r="AD4" s="8">
        <v>0.32</v>
      </c>
      <c r="AE4" s="10">
        <v>0.42</v>
      </c>
    </row>
    <row r="5" spans="1:31">
      <c r="A5">
        <v>-0.1</v>
      </c>
      <c r="B5">
        <v>103.6</v>
      </c>
      <c r="C5" s="2" t="s">
        <v>5</v>
      </c>
      <c r="D5" s="33">
        <v>-9.9000000000000005E-2</v>
      </c>
      <c r="E5" s="34">
        <v>135.5</v>
      </c>
      <c r="F5" s="33" t="s">
        <v>5</v>
      </c>
      <c r="G5" s="9">
        <v>-0.1</v>
      </c>
      <c r="H5" s="36">
        <v>96.1</v>
      </c>
      <c r="I5" s="10" t="s">
        <v>5</v>
      </c>
      <c r="J5" s="4">
        <v>-0.96099999999999997</v>
      </c>
      <c r="K5" s="5">
        <v>-0.76800000000000002</v>
      </c>
      <c r="L5" s="5">
        <v>-0.67300000000000004</v>
      </c>
      <c r="M5" s="12">
        <v>-0.48199999999999998</v>
      </c>
      <c r="N5" s="3">
        <v>-0.29499999999999998</v>
      </c>
      <c r="O5" s="9">
        <v>-1.0049999999999999</v>
      </c>
      <c r="P5" s="6">
        <v>-0.78100000000000003</v>
      </c>
      <c r="Q5" s="6">
        <v>-0.69099999999999995</v>
      </c>
      <c r="R5" s="8">
        <v>-0.50800000000000001</v>
      </c>
      <c r="S5" s="13">
        <v>-0.30299999999999999</v>
      </c>
      <c r="T5" s="10">
        <v>-0.97799999999999998</v>
      </c>
      <c r="U5" s="8">
        <v>-0.109</v>
      </c>
      <c r="V5" s="8">
        <v>0.4</v>
      </c>
      <c r="W5" s="10" t="s">
        <v>17</v>
      </c>
      <c r="X5" s="9">
        <v>-3.1E-2</v>
      </c>
      <c r="Y5" s="8">
        <v>159.30000000000001</v>
      </c>
      <c r="Z5" s="10" t="s">
        <v>4</v>
      </c>
      <c r="AA5" s="9" t="s">
        <v>3</v>
      </c>
      <c r="AB5" s="8">
        <v>0.33</v>
      </c>
      <c r="AC5" s="8">
        <v>0.09</v>
      </c>
      <c r="AD5" s="8">
        <v>0.17</v>
      </c>
      <c r="AE5" s="10">
        <v>0.26</v>
      </c>
    </row>
    <row r="6" spans="1:31">
      <c r="A6">
        <v>-0.2</v>
      </c>
      <c r="B6">
        <v>77</v>
      </c>
      <c r="C6" s="2" t="s">
        <v>5</v>
      </c>
      <c r="D6" s="33">
        <v>-0.2</v>
      </c>
      <c r="E6" s="34">
        <v>106.9</v>
      </c>
      <c r="F6" s="33" t="s">
        <v>5</v>
      </c>
      <c r="G6" s="9">
        <v>-0.2</v>
      </c>
      <c r="H6" s="36">
        <v>74.400000000000006</v>
      </c>
      <c r="I6" s="10" t="s">
        <v>5</v>
      </c>
      <c r="J6" s="4">
        <v>-0.95599999999999996</v>
      </c>
      <c r="K6" s="5">
        <v>-0.76400000000000001</v>
      </c>
      <c r="L6" s="5">
        <v>-0.67300000000000004</v>
      </c>
      <c r="M6" s="12">
        <v>-0.47899999999999998</v>
      </c>
      <c r="N6" s="3">
        <v>-0.29499999999999998</v>
      </c>
      <c r="O6" s="9">
        <v>-1.004</v>
      </c>
      <c r="P6" s="6">
        <v>-0.78200000000000003</v>
      </c>
      <c r="Q6" s="6">
        <v>-0.68899999999999995</v>
      </c>
      <c r="R6" s="8">
        <v>-0.50800000000000001</v>
      </c>
      <c r="S6" s="13">
        <v>-0.30399999999999999</v>
      </c>
      <c r="T6" s="10">
        <v>-0.97899999999999998</v>
      </c>
      <c r="U6" s="8">
        <v>-0.249</v>
      </c>
      <c r="V6" s="8">
        <v>0.32</v>
      </c>
      <c r="W6" s="10" t="s">
        <v>17</v>
      </c>
      <c r="X6" s="9">
        <v>-0.127</v>
      </c>
      <c r="Y6" s="8">
        <v>123.6</v>
      </c>
      <c r="Z6" s="10" t="s">
        <v>4</v>
      </c>
      <c r="AA6" s="9" t="s">
        <v>9</v>
      </c>
      <c r="AB6" s="8">
        <v>0.17</v>
      </c>
      <c r="AC6" s="8">
        <v>0.03</v>
      </c>
      <c r="AD6" s="8">
        <v>7.0000000000000007E-2</v>
      </c>
      <c r="AE6" s="10">
        <v>0.12</v>
      </c>
    </row>
    <row r="7" spans="1:31">
      <c r="A7">
        <v>-0.3</v>
      </c>
      <c r="B7">
        <v>54.3</v>
      </c>
      <c r="C7" s="2" t="s">
        <v>5</v>
      </c>
      <c r="D7" s="34">
        <v>-0.3</v>
      </c>
      <c r="E7" s="34">
        <v>80.7</v>
      </c>
      <c r="F7" s="33" t="s">
        <v>5</v>
      </c>
      <c r="G7" s="9">
        <v>-0.3</v>
      </c>
      <c r="H7" s="36">
        <v>54.7</v>
      </c>
      <c r="I7" s="10" t="s">
        <v>5</v>
      </c>
      <c r="J7" s="4">
        <v>-0.96399999999999997</v>
      </c>
      <c r="K7" s="5">
        <v>-0.755</v>
      </c>
      <c r="L7" s="5">
        <v>-0.67300000000000004</v>
      </c>
      <c r="M7" s="12">
        <v>-0.48399999999999999</v>
      </c>
      <c r="N7" s="3">
        <v>-0.29499999999999998</v>
      </c>
      <c r="P7" s="6">
        <v>-0.78200000000000003</v>
      </c>
      <c r="Q7" s="6">
        <v>-0.69</v>
      </c>
      <c r="S7" s="13">
        <v>-0.30599999999999999</v>
      </c>
      <c r="T7" s="10">
        <v>-0.97899999999999998</v>
      </c>
      <c r="U7" s="8">
        <v>-0.33500000000000002</v>
      </c>
      <c r="V7" s="8">
        <v>0.25</v>
      </c>
      <c r="W7" s="10" t="s">
        <v>17</v>
      </c>
      <c r="X7" s="9">
        <v>-0.20200000000000001</v>
      </c>
      <c r="Y7" s="8">
        <v>97.6</v>
      </c>
      <c r="Z7" s="10" t="s">
        <v>4</v>
      </c>
    </row>
    <row r="8" spans="1:31">
      <c r="A8">
        <v>-0.4</v>
      </c>
      <c r="B8">
        <v>34.9</v>
      </c>
      <c r="C8" s="2" t="s">
        <v>5</v>
      </c>
      <c r="D8" s="34">
        <v>-0.40100000000000002</v>
      </c>
      <c r="E8" s="34">
        <v>56.8</v>
      </c>
      <c r="F8" s="33" t="s">
        <v>5</v>
      </c>
      <c r="G8" s="9">
        <v>-0.4</v>
      </c>
      <c r="H8" s="36">
        <v>38.299999999999997</v>
      </c>
      <c r="I8" s="10" t="s">
        <v>5</v>
      </c>
      <c r="J8" s="4">
        <v>-0.96</v>
      </c>
      <c r="K8" s="5">
        <v>-0.76200000000000001</v>
      </c>
      <c r="L8" s="5"/>
      <c r="M8" s="12">
        <v>-0.48099999999999998</v>
      </c>
      <c r="P8" s="6"/>
      <c r="Q8" s="6"/>
      <c r="S8" s="13">
        <v>-0.30599999999999999</v>
      </c>
      <c r="U8" s="8">
        <v>-0.44700000000000001</v>
      </c>
      <c r="V8" s="8">
        <v>0.19</v>
      </c>
      <c r="W8" s="10" t="s">
        <v>17</v>
      </c>
      <c r="X8" s="9">
        <v>-0.27500000000000002</v>
      </c>
      <c r="Y8" s="8">
        <v>74.3</v>
      </c>
      <c r="Z8" s="10" t="s">
        <v>4</v>
      </c>
    </row>
    <row r="9" spans="1:31">
      <c r="A9">
        <v>-0.5</v>
      </c>
      <c r="B9">
        <v>20.100000000000001</v>
      </c>
      <c r="C9" s="2" t="s">
        <v>5</v>
      </c>
      <c r="D9" s="34">
        <v>-0.499</v>
      </c>
      <c r="E9" s="34">
        <v>38.1</v>
      </c>
      <c r="F9" s="33" t="s">
        <v>5</v>
      </c>
      <c r="G9" s="9">
        <v>-0.5</v>
      </c>
      <c r="H9" s="36">
        <v>25.5</v>
      </c>
      <c r="I9" s="10" t="s">
        <v>5</v>
      </c>
      <c r="J9" s="4">
        <v>-0.96299999999999997</v>
      </c>
      <c r="K9" s="5">
        <v>-0.76900000000000002</v>
      </c>
      <c r="M9" s="12">
        <v>-0.48299999999999998</v>
      </c>
      <c r="P9" s="6"/>
      <c r="S9" s="13">
        <v>-0.307</v>
      </c>
      <c r="U9" s="8">
        <v>-0.51700000000000002</v>
      </c>
      <c r="V9" s="8">
        <v>165.4</v>
      </c>
      <c r="W9" s="10" t="s">
        <v>5</v>
      </c>
      <c r="X9" s="9">
        <v>-0.36799999999999999</v>
      </c>
      <c r="Y9" s="8">
        <v>49.4</v>
      </c>
      <c r="Z9" s="10" t="s">
        <v>4</v>
      </c>
    </row>
    <row r="10" spans="1:31">
      <c r="A10">
        <v>-0.6</v>
      </c>
      <c r="B10">
        <v>11</v>
      </c>
      <c r="C10" s="2" t="s">
        <v>5</v>
      </c>
      <c r="D10" s="34">
        <v>-0.59899999999999998</v>
      </c>
      <c r="E10" s="34">
        <v>24.5</v>
      </c>
      <c r="F10" s="33" t="s">
        <v>5</v>
      </c>
      <c r="G10" s="9">
        <v>-0.60099999999999998</v>
      </c>
      <c r="H10" s="36">
        <v>15.9</v>
      </c>
      <c r="I10" s="10" t="s">
        <v>5</v>
      </c>
      <c r="M10" s="12">
        <v>-0.48099999999999998</v>
      </c>
      <c r="U10" s="8">
        <v>-0.621</v>
      </c>
      <c r="V10" s="8">
        <v>114.9</v>
      </c>
      <c r="W10" s="10" t="s">
        <v>5</v>
      </c>
      <c r="X10" s="9">
        <v>-0.45700000000000002</v>
      </c>
      <c r="Y10" s="8">
        <v>30.3</v>
      </c>
      <c r="Z10" s="10" t="s">
        <v>4</v>
      </c>
    </row>
    <row r="11" spans="1:31">
      <c r="A11">
        <v>-0.7</v>
      </c>
      <c r="B11">
        <v>5.5</v>
      </c>
      <c r="C11" s="2" t="s">
        <v>5</v>
      </c>
      <c r="D11" s="34">
        <v>-0.7</v>
      </c>
      <c r="E11" s="34">
        <v>14.7</v>
      </c>
      <c r="F11" s="33" t="s">
        <v>5</v>
      </c>
      <c r="G11" s="9">
        <v>-0.7</v>
      </c>
      <c r="H11" s="36">
        <v>9.1</v>
      </c>
      <c r="I11" s="10" t="s">
        <v>5</v>
      </c>
      <c r="U11" s="8">
        <v>-0.74</v>
      </c>
      <c r="V11" s="8">
        <v>67.2</v>
      </c>
      <c r="W11" s="10" t="s">
        <v>5</v>
      </c>
      <c r="X11" s="9">
        <v>-0.53600000000000003</v>
      </c>
      <c r="Y11" s="8">
        <v>18.3</v>
      </c>
      <c r="Z11" s="10" t="s">
        <v>4</v>
      </c>
    </row>
    <row r="12" spans="1:31">
      <c r="A12">
        <v>-0.8</v>
      </c>
      <c r="B12">
        <v>2.2999999999999998</v>
      </c>
      <c r="C12" s="2" t="s">
        <v>5</v>
      </c>
      <c r="D12" s="34">
        <v>-0.8</v>
      </c>
      <c r="E12" s="34">
        <v>8.1</v>
      </c>
      <c r="F12" s="33" t="s">
        <v>5</v>
      </c>
      <c r="G12" s="9">
        <v>-0.8</v>
      </c>
      <c r="H12" s="36">
        <v>4.5</v>
      </c>
      <c r="I12" s="10" t="s">
        <v>5</v>
      </c>
      <c r="U12" s="8">
        <v>-0.878</v>
      </c>
      <c r="V12" s="8">
        <v>24</v>
      </c>
      <c r="W12" s="10" t="s">
        <v>5</v>
      </c>
      <c r="X12" s="9">
        <v>-0.61899999999999999</v>
      </c>
      <c r="Y12" s="8">
        <v>9.3000000000000007</v>
      </c>
      <c r="Z12" s="10" t="s">
        <v>4</v>
      </c>
    </row>
    <row r="13" spans="1:31">
      <c r="A13">
        <v>-0.9</v>
      </c>
      <c r="B13">
        <v>0.3</v>
      </c>
      <c r="C13" s="2" t="s">
        <v>5</v>
      </c>
      <c r="D13" s="34">
        <v>-0.9</v>
      </c>
      <c r="E13" s="34">
        <v>3.7</v>
      </c>
      <c r="F13" s="33" t="s">
        <v>5</v>
      </c>
      <c r="G13" s="9">
        <v>-0.9</v>
      </c>
      <c r="H13" s="36">
        <v>1.4</v>
      </c>
      <c r="I13" s="10" t="s">
        <v>5</v>
      </c>
      <c r="U13" s="8">
        <v>-0.92100000000000004</v>
      </c>
      <c r="V13" s="8">
        <v>13.1</v>
      </c>
      <c r="W13" s="10" t="s">
        <v>5</v>
      </c>
      <c r="X13" s="9">
        <v>-0.70499999999999996</v>
      </c>
      <c r="Y13" s="8">
        <v>3.3</v>
      </c>
      <c r="Z13" s="10" t="s">
        <v>4</v>
      </c>
    </row>
    <row r="14" spans="1:31">
      <c r="A14">
        <v>-0.92500000000000004</v>
      </c>
      <c r="B14">
        <v>0</v>
      </c>
      <c r="C14" s="2" t="s">
        <v>5</v>
      </c>
      <c r="D14" s="34">
        <v>-0.999</v>
      </c>
      <c r="E14" s="34">
        <v>1</v>
      </c>
      <c r="F14" s="33" t="s">
        <v>5</v>
      </c>
      <c r="G14" s="9">
        <v>-0.96</v>
      </c>
      <c r="H14" s="36">
        <v>0</v>
      </c>
      <c r="I14" s="10" t="s">
        <v>5</v>
      </c>
      <c r="U14" s="8">
        <v>-0.94</v>
      </c>
      <c r="V14" s="8">
        <v>8.4</v>
      </c>
      <c r="W14" s="10" t="s">
        <v>5</v>
      </c>
      <c r="X14" s="9">
        <v>-0.72699999999999998</v>
      </c>
      <c r="Y14" s="8">
        <v>2.2000000000000002</v>
      </c>
      <c r="Z14" s="10" t="s">
        <v>4</v>
      </c>
    </row>
    <row r="15" spans="1:31">
      <c r="A15">
        <v>0</v>
      </c>
      <c r="B15">
        <v>130.4</v>
      </c>
      <c r="C15" s="2" t="s">
        <v>5</v>
      </c>
      <c r="D15" s="34">
        <v>-1.054</v>
      </c>
      <c r="E15" s="34">
        <v>0</v>
      </c>
      <c r="F15" s="33" t="s">
        <v>5</v>
      </c>
      <c r="G15" s="9">
        <v>0</v>
      </c>
      <c r="H15" s="36">
        <v>114.4</v>
      </c>
      <c r="I15" s="10" t="s">
        <v>5</v>
      </c>
      <c r="U15" s="8">
        <v>-0.95399999999999996</v>
      </c>
      <c r="V15" s="8">
        <v>5.4</v>
      </c>
      <c r="W15" s="10" t="s">
        <v>5</v>
      </c>
      <c r="X15" s="9">
        <v>-0.751</v>
      </c>
      <c r="Y15" s="8">
        <v>1.2</v>
      </c>
      <c r="Z15" s="10" t="s">
        <v>4</v>
      </c>
    </row>
    <row r="16" spans="1:31">
      <c r="A16">
        <v>1</v>
      </c>
      <c r="B16">
        <v>0.41</v>
      </c>
      <c r="C16" s="2" t="s">
        <v>17</v>
      </c>
      <c r="D16" s="34">
        <v>0</v>
      </c>
      <c r="E16" s="34">
        <v>159.80000000000001</v>
      </c>
      <c r="F16" s="33" t="s">
        <v>5</v>
      </c>
      <c r="G16" s="9">
        <v>1</v>
      </c>
      <c r="H16" s="36">
        <v>0.34</v>
      </c>
      <c r="I16" s="10" t="s">
        <v>6</v>
      </c>
      <c r="U16" s="8">
        <v>-0.95799999999999996</v>
      </c>
      <c r="V16" s="8">
        <v>4.3</v>
      </c>
      <c r="W16" s="10" t="s">
        <v>5</v>
      </c>
      <c r="X16" s="9">
        <v>-0.76500000000000001</v>
      </c>
      <c r="Y16" s="8">
        <v>0.7</v>
      </c>
      <c r="Z16" s="10" t="s">
        <v>4</v>
      </c>
    </row>
    <row r="17" spans="1:26">
      <c r="A17">
        <v>2</v>
      </c>
      <c r="B17">
        <v>0.63</v>
      </c>
      <c r="C17" s="2" t="s">
        <v>17</v>
      </c>
      <c r="D17" s="34">
        <v>1</v>
      </c>
      <c r="E17" s="34">
        <v>0.45</v>
      </c>
      <c r="F17" s="34" t="s">
        <v>17</v>
      </c>
      <c r="G17" s="9">
        <v>2.0099999999999998</v>
      </c>
      <c r="H17" s="36">
        <v>0.5</v>
      </c>
      <c r="I17" s="10" t="s">
        <v>6</v>
      </c>
      <c r="U17" s="8">
        <v>-0.97099999999999997</v>
      </c>
      <c r="V17" s="8">
        <v>1.6</v>
      </c>
      <c r="W17" s="10" t="s">
        <v>5</v>
      </c>
      <c r="X17" s="9">
        <v>-0.77600000000000002</v>
      </c>
      <c r="Y17" s="8">
        <v>0.2</v>
      </c>
      <c r="Z17" s="10" t="s">
        <v>4</v>
      </c>
    </row>
    <row r="18" spans="1:26">
      <c r="A18">
        <v>3</v>
      </c>
      <c r="B18">
        <v>0.78</v>
      </c>
      <c r="C18" s="2" t="s">
        <v>17</v>
      </c>
      <c r="D18" s="34">
        <v>2</v>
      </c>
      <c r="E18" s="34">
        <v>0.71</v>
      </c>
      <c r="F18" s="34" t="s">
        <v>17</v>
      </c>
      <c r="G18" s="9">
        <v>3</v>
      </c>
      <c r="H18" s="36">
        <v>0.62</v>
      </c>
      <c r="I18" s="10" t="s">
        <v>6</v>
      </c>
      <c r="U18" s="8">
        <v>-0.97499999999999998</v>
      </c>
      <c r="V18" s="8">
        <v>0.8</v>
      </c>
      <c r="W18" s="10" t="s">
        <v>5</v>
      </c>
      <c r="X18" s="14">
        <v>-0.78500000000000003</v>
      </c>
      <c r="Y18" s="15">
        <v>0</v>
      </c>
      <c r="Z18" s="18" t="s">
        <v>4</v>
      </c>
    </row>
    <row r="19" spans="1:26">
      <c r="A19">
        <v>4</v>
      </c>
      <c r="B19">
        <v>0.86</v>
      </c>
      <c r="C19" s="2" t="s">
        <v>17</v>
      </c>
      <c r="D19" s="34">
        <v>3</v>
      </c>
      <c r="E19" s="34">
        <v>0.88</v>
      </c>
      <c r="F19" s="34" t="s">
        <v>17</v>
      </c>
      <c r="G19" s="9">
        <v>4</v>
      </c>
      <c r="H19" s="36">
        <v>0.68</v>
      </c>
      <c r="I19" s="10" t="s">
        <v>6</v>
      </c>
      <c r="U19" s="14">
        <v>-0.97899999999999998</v>
      </c>
      <c r="V19" s="15">
        <v>0</v>
      </c>
      <c r="W19" s="10" t="s">
        <v>5</v>
      </c>
      <c r="X19" s="16">
        <v>0</v>
      </c>
      <c r="Y19" s="17">
        <v>170.3</v>
      </c>
      <c r="Z19" s="19" t="s">
        <v>4</v>
      </c>
    </row>
    <row r="20" spans="1:26">
      <c r="A20">
        <v>5</v>
      </c>
      <c r="B20">
        <v>0.89</v>
      </c>
      <c r="C20" s="2" t="s">
        <v>17</v>
      </c>
      <c r="D20" s="34">
        <v>4</v>
      </c>
      <c r="E20" s="34">
        <v>0.98</v>
      </c>
      <c r="F20" s="34" t="s">
        <v>17</v>
      </c>
      <c r="G20" s="9">
        <v>4.99</v>
      </c>
      <c r="H20" s="36">
        <v>0.74</v>
      </c>
      <c r="I20" s="10" t="s">
        <v>6</v>
      </c>
      <c r="U20" s="8">
        <v>0</v>
      </c>
      <c r="V20" s="8">
        <v>0.48</v>
      </c>
      <c r="W20" s="10" t="s">
        <v>17</v>
      </c>
      <c r="X20" s="9">
        <v>-1.2E-2</v>
      </c>
      <c r="Y20" s="8">
        <v>165.6</v>
      </c>
      <c r="Z20" s="10" t="s">
        <v>4</v>
      </c>
    </row>
    <row r="21" spans="1:26">
      <c r="A21">
        <v>6</v>
      </c>
      <c r="B21">
        <v>0.92</v>
      </c>
      <c r="C21" s="2" t="s">
        <v>17</v>
      </c>
      <c r="D21" s="34">
        <v>5</v>
      </c>
      <c r="E21" s="34">
        <v>1.04</v>
      </c>
      <c r="F21" s="34" t="s">
        <v>17</v>
      </c>
      <c r="G21" s="9">
        <v>6</v>
      </c>
      <c r="H21" s="36">
        <v>0.78</v>
      </c>
      <c r="I21" s="10" t="s">
        <v>6</v>
      </c>
      <c r="U21" s="8">
        <v>-0.17100000000000001</v>
      </c>
      <c r="V21" s="8">
        <v>0.36</v>
      </c>
      <c r="W21" s="10" t="s">
        <v>17</v>
      </c>
      <c r="X21" s="9">
        <v>-9.6000000000000002E-2</v>
      </c>
      <c r="Y21" s="8">
        <v>134.19999999999999</v>
      </c>
      <c r="Z21" s="10" t="s">
        <v>4</v>
      </c>
    </row>
    <row r="22" spans="1:26">
      <c r="A22">
        <v>7</v>
      </c>
      <c r="B22">
        <v>0.95</v>
      </c>
      <c r="C22" s="2" t="s">
        <v>17</v>
      </c>
      <c r="D22" s="34">
        <v>6</v>
      </c>
      <c r="E22" s="34">
        <v>1.1000000000000001</v>
      </c>
      <c r="F22" s="34" t="s">
        <v>17</v>
      </c>
      <c r="G22" s="9">
        <v>6.99</v>
      </c>
      <c r="H22" s="36">
        <v>0.79</v>
      </c>
      <c r="I22" s="10" t="s">
        <v>6</v>
      </c>
      <c r="U22" s="8">
        <v>-0.34499999999999997</v>
      </c>
      <c r="V22" s="8">
        <v>0.25</v>
      </c>
      <c r="W22" s="10" t="s">
        <v>17</v>
      </c>
      <c r="X22" s="9">
        <v>-0.17399999999999999</v>
      </c>
      <c r="Y22" s="8">
        <v>107</v>
      </c>
      <c r="Z22" s="10" t="s">
        <v>4</v>
      </c>
    </row>
    <row r="23" spans="1:26">
      <c r="A23">
        <v>8</v>
      </c>
      <c r="B23">
        <v>0.98</v>
      </c>
      <c r="C23" s="2" t="s">
        <v>17</v>
      </c>
      <c r="D23" s="34">
        <v>6.99</v>
      </c>
      <c r="E23" s="34">
        <v>1.1299999999999999</v>
      </c>
      <c r="F23" s="34" t="s">
        <v>17</v>
      </c>
      <c r="G23" s="9">
        <v>8</v>
      </c>
      <c r="H23" s="36">
        <v>0.82</v>
      </c>
      <c r="I23" s="10" t="s">
        <v>6</v>
      </c>
      <c r="U23" s="8">
        <v>-0.441</v>
      </c>
      <c r="V23" s="8">
        <v>0.2</v>
      </c>
      <c r="W23" s="10" t="s">
        <v>17</v>
      </c>
      <c r="X23" s="9">
        <v>-0.245</v>
      </c>
      <c r="Y23" s="8">
        <v>81.2</v>
      </c>
      <c r="Z23" s="10" t="s">
        <v>4</v>
      </c>
    </row>
    <row r="24" spans="1:26">
      <c r="A24">
        <v>9.01</v>
      </c>
      <c r="B24">
        <v>0.99</v>
      </c>
      <c r="C24" s="2" t="s">
        <v>17</v>
      </c>
      <c r="D24" s="34">
        <v>8.01</v>
      </c>
      <c r="E24" s="34">
        <v>1.17</v>
      </c>
      <c r="F24" s="34" t="s">
        <v>17</v>
      </c>
      <c r="G24" s="9">
        <v>9</v>
      </c>
      <c r="H24" s="36">
        <v>0.83</v>
      </c>
      <c r="I24" s="10" t="s">
        <v>6</v>
      </c>
      <c r="U24" s="8">
        <v>-0.50800000000000001</v>
      </c>
      <c r="V24" s="8">
        <v>168.7</v>
      </c>
      <c r="W24" s="10" t="s">
        <v>5</v>
      </c>
      <c r="X24" s="9">
        <v>-0.32700000000000001</v>
      </c>
      <c r="Y24" s="8">
        <v>59.5</v>
      </c>
      <c r="Z24" s="10" t="s">
        <v>4</v>
      </c>
    </row>
    <row r="25" spans="1:26">
      <c r="A25">
        <v>10.01</v>
      </c>
      <c r="B25">
        <v>1</v>
      </c>
      <c r="C25" s="2" t="s">
        <v>17</v>
      </c>
      <c r="D25" s="34">
        <v>8.99</v>
      </c>
      <c r="E25" s="34">
        <v>1.19</v>
      </c>
      <c r="F25" s="34" t="s">
        <v>17</v>
      </c>
      <c r="G25" s="9">
        <v>10.01</v>
      </c>
      <c r="H25" s="36">
        <v>0.86</v>
      </c>
      <c r="I25" s="10" t="s">
        <v>6</v>
      </c>
      <c r="U25" s="8">
        <v>-0.58499999999999996</v>
      </c>
      <c r="V25" s="8">
        <v>131.19999999999999</v>
      </c>
      <c r="W25" s="10" t="s">
        <v>5</v>
      </c>
      <c r="X25" s="9">
        <v>-0.376</v>
      </c>
      <c r="Y25" s="8">
        <v>47</v>
      </c>
      <c r="Z25" s="10" t="s">
        <v>4</v>
      </c>
    </row>
    <row r="26" spans="1:26">
      <c r="A26">
        <v>11</v>
      </c>
      <c r="B26">
        <v>1.03</v>
      </c>
      <c r="C26" s="2" t="s">
        <v>17</v>
      </c>
      <c r="D26" s="34">
        <v>10</v>
      </c>
      <c r="E26" s="34">
        <v>1.22</v>
      </c>
      <c r="F26" s="34" t="s">
        <v>17</v>
      </c>
      <c r="G26" s="9">
        <v>11.01</v>
      </c>
      <c r="H26" s="36">
        <v>0.87</v>
      </c>
      <c r="I26" s="10" t="s">
        <v>6</v>
      </c>
      <c r="U26" s="8">
        <v>-0.629</v>
      </c>
      <c r="V26" s="8">
        <v>111.8</v>
      </c>
      <c r="W26" s="10" t="s">
        <v>5</v>
      </c>
      <c r="X26" s="9">
        <v>-0.45200000000000001</v>
      </c>
      <c r="Y26" s="8">
        <v>31.3</v>
      </c>
      <c r="Z26" s="10" t="s">
        <v>4</v>
      </c>
    </row>
    <row r="27" spans="1:26">
      <c r="A27">
        <v>12</v>
      </c>
      <c r="B27">
        <v>1.06</v>
      </c>
      <c r="C27" s="2" t="s">
        <v>17</v>
      </c>
      <c r="D27" s="34">
        <v>11</v>
      </c>
      <c r="E27" s="34">
        <v>1.25</v>
      </c>
      <c r="F27" s="34" t="s">
        <v>17</v>
      </c>
      <c r="G27" s="9">
        <v>12</v>
      </c>
      <c r="H27" s="36">
        <v>0.87</v>
      </c>
      <c r="I27" s="10" t="s">
        <v>6</v>
      </c>
      <c r="U27" s="8">
        <v>-0.71899999999999997</v>
      </c>
      <c r="V27" s="8">
        <v>74.599999999999994</v>
      </c>
      <c r="W27" s="10" t="s">
        <v>5</v>
      </c>
      <c r="X27" s="9">
        <v>-0.504</v>
      </c>
      <c r="Y27" s="8">
        <v>22.8</v>
      </c>
      <c r="Z27" s="10" t="s">
        <v>4</v>
      </c>
    </row>
    <row r="28" spans="1:26">
      <c r="A28">
        <v>13</v>
      </c>
      <c r="B28">
        <v>1.07</v>
      </c>
      <c r="C28" s="2" t="s">
        <v>17</v>
      </c>
      <c r="D28" s="34">
        <v>12</v>
      </c>
      <c r="E28" s="34">
        <v>1.27</v>
      </c>
      <c r="F28" s="34" t="s">
        <v>17</v>
      </c>
      <c r="G28" s="9">
        <v>13</v>
      </c>
      <c r="H28" s="36">
        <v>0.88</v>
      </c>
      <c r="I28" s="10" t="s">
        <v>6</v>
      </c>
      <c r="U28" s="8">
        <v>-0.78400000000000003</v>
      </c>
      <c r="V28" s="8">
        <v>51.4</v>
      </c>
      <c r="W28" s="10" t="s">
        <v>5</v>
      </c>
      <c r="X28" s="9">
        <v>-0.52800000000000002</v>
      </c>
      <c r="Y28" s="8">
        <v>19.3</v>
      </c>
      <c r="Z28" s="10" t="s">
        <v>4</v>
      </c>
    </row>
    <row r="29" spans="1:26">
      <c r="A29">
        <v>14</v>
      </c>
      <c r="B29">
        <v>1.08</v>
      </c>
      <c r="C29" s="2" t="s">
        <v>17</v>
      </c>
      <c r="D29" s="34">
        <v>12.99</v>
      </c>
      <c r="E29" s="34">
        <v>1.29</v>
      </c>
      <c r="F29" s="34" t="s">
        <v>17</v>
      </c>
      <c r="G29" s="9">
        <v>14</v>
      </c>
      <c r="H29" s="36">
        <v>0.89</v>
      </c>
      <c r="I29" s="10" t="s">
        <v>6</v>
      </c>
      <c r="U29" s="8">
        <v>-0.85</v>
      </c>
      <c r="V29" s="8">
        <v>31.2</v>
      </c>
      <c r="W29" s="10" t="s">
        <v>5</v>
      </c>
      <c r="X29" s="9">
        <v>-0.59499999999999997</v>
      </c>
      <c r="Y29" s="8">
        <v>11.6</v>
      </c>
      <c r="Z29" s="10" t="s">
        <v>4</v>
      </c>
    </row>
    <row r="30" spans="1:26">
      <c r="A30">
        <v>15</v>
      </c>
      <c r="B30">
        <v>1.0900000000000001</v>
      </c>
      <c r="C30" s="2" t="s">
        <v>17</v>
      </c>
      <c r="D30" s="34">
        <v>13.99</v>
      </c>
      <c r="E30" s="34">
        <v>1.3</v>
      </c>
      <c r="F30" s="34" t="s">
        <v>17</v>
      </c>
      <c r="G30" s="9">
        <v>15</v>
      </c>
      <c r="H30" s="36">
        <v>0.9</v>
      </c>
      <c r="I30" s="10" t="s">
        <v>6</v>
      </c>
      <c r="U30" s="8">
        <v>-0.89100000000000001</v>
      </c>
      <c r="V30" s="8">
        <v>20.5</v>
      </c>
      <c r="W30" s="10" t="s">
        <v>5</v>
      </c>
      <c r="X30" s="9">
        <v>-0.59799999999999998</v>
      </c>
      <c r="Y30" s="8">
        <v>11.3</v>
      </c>
      <c r="Z30" s="10" t="s">
        <v>4</v>
      </c>
    </row>
    <row r="31" spans="1:26">
      <c r="A31">
        <v>16</v>
      </c>
      <c r="B31">
        <v>1.0900000000000001</v>
      </c>
      <c r="C31" s="2" t="s">
        <v>17</v>
      </c>
      <c r="D31" s="34">
        <v>15</v>
      </c>
      <c r="E31" s="34">
        <v>1.33</v>
      </c>
      <c r="F31" s="34" t="s">
        <v>17</v>
      </c>
      <c r="G31" s="9">
        <v>16</v>
      </c>
      <c r="H31" s="36">
        <v>0.91</v>
      </c>
      <c r="I31" s="10" t="s">
        <v>6</v>
      </c>
      <c r="U31" s="8">
        <v>-0.93400000000000005</v>
      </c>
      <c r="V31" s="8">
        <v>9.8000000000000007</v>
      </c>
      <c r="W31" s="10" t="s">
        <v>5</v>
      </c>
      <c r="X31" s="9">
        <v>-0.626</v>
      </c>
      <c r="Y31" s="8">
        <v>9</v>
      </c>
      <c r="Z31" s="10" t="s">
        <v>4</v>
      </c>
    </row>
    <row r="32" spans="1:26">
      <c r="A32">
        <v>17</v>
      </c>
      <c r="B32">
        <v>1.1000000000000001</v>
      </c>
      <c r="C32" s="2" t="s">
        <v>17</v>
      </c>
      <c r="D32" s="34">
        <v>16</v>
      </c>
      <c r="E32" s="34">
        <v>1.32</v>
      </c>
      <c r="F32" s="34" t="s">
        <v>17</v>
      </c>
      <c r="G32" s="9">
        <v>17</v>
      </c>
      <c r="H32" s="36">
        <v>0.91</v>
      </c>
      <c r="I32" s="10" t="s">
        <v>6</v>
      </c>
      <c r="U32" s="8">
        <v>-0.94099999999999995</v>
      </c>
      <c r="V32" s="8">
        <v>8</v>
      </c>
      <c r="W32" s="10" t="s">
        <v>5</v>
      </c>
      <c r="X32" s="9">
        <v>-0.66600000000000004</v>
      </c>
      <c r="Y32" s="8">
        <v>5.7</v>
      </c>
      <c r="Z32" s="10" t="s">
        <v>4</v>
      </c>
    </row>
    <row r="33" spans="1:26">
      <c r="A33">
        <v>18</v>
      </c>
      <c r="B33">
        <v>1.1000000000000001</v>
      </c>
      <c r="C33" s="2" t="s">
        <v>17</v>
      </c>
      <c r="D33" s="34">
        <v>17</v>
      </c>
      <c r="E33" s="34">
        <v>1.33</v>
      </c>
      <c r="F33" s="34" t="s">
        <v>17</v>
      </c>
      <c r="G33" s="9">
        <v>18</v>
      </c>
      <c r="H33" s="36">
        <v>0.91</v>
      </c>
      <c r="I33" s="10" t="s">
        <v>6</v>
      </c>
      <c r="U33" s="8">
        <v>-0.94499999999999995</v>
      </c>
      <c r="V33" s="8">
        <v>7.2</v>
      </c>
      <c r="W33" s="10" t="s">
        <v>5</v>
      </c>
      <c r="X33" s="9">
        <v>-0.69699999999999995</v>
      </c>
      <c r="Y33" s="8">
        <v>3.8</v>
      </c>
      <c r="Z33" s="10" t="s">
        <v>4</v>
      </c>
    </row>
    <row r="34" spans="1:26">
      <c r="A34">
        <v>19</v>
      </c>
      <c r="B34">
        <v>1.1100000000000001</v>
      </c>
      <c r="C34" s="2" t="s">
        <v>17</v>
      </c>
      <c r="D34" s="34">
        <v>18</v>
      </c>
      <c r="E34" s="34">
        <v>1.33</v>
      </c>
      <c r="F34" s="34" t="s">
        <v>17</v>
      </c>
      <c r="G34" s="9">
        <v>19</v>
      </c>
      <c r="H34" s="36">
        <v>0.91</v>
      </c>
      <c r="I34" s="10" t="s">
        <v>6</v>
      </c>
      <c r="U34" s="8">
        <v>-0.96299999999999997</v>
      </c>
      <c r="V34" s="8">
        <v>3.2</v>
      </c>
      <c r="W34" s="10" t="s">
        <v>5</v>
      </c>
      <c r="X34" s="9">
        <v>-0.73499999999999999</v>
      </c>
      <c r="Y34" s="8">
        <v>1.9</v>
      </c>
      <c r="Z34" s="10" t="s">
        <v>4</v>
      </c>
    </row>
    <row r="35" spans="1:26">
      <c r="A35">
        <v>19.989999999999998</v>
      </c>
      <c r="B35">
        <v>1.1100000000000001</v>
      </c>
      <c r="C35" s="2" t="s">
        <v>17</v>
      </c>
      <c r="D35" s="34">
        <v>19.010000000000002</v>
      </c>
      <c r="E35" s="34">
        <v>1.33</v>
      </c>
      <c r="F35" s="34" t="s">
        <v>17</v>
      </c>
      <c r="G35" s="9">
        <v>19.989999999999998</v>
      </c>
      <c r="H35" s="36">
        <v>0.91</v>
      </c>
      <c r="I35" s="10" t="s">
        <v>6</v>
      </c>
      <c r="U35" s="8">
        <v>-0.97499999999999998</v>
      </c>
      <c r="V35" s="8">
        <v>0.9</v>
      </c>
      <c r="W35" s="10" t="s">
        <v>5</v>
      </c>
      <c r="X35" s="9">
        <v>-0.76600000000000001</v>
      </c>
      <c r="Y35" s="8">
        <v>0.6</v>
      </c>
      <c r="Z35" s="10" t="s">
        <v>4</v>
      </c>
    </row>
    <row r="36" spans="1:26">
      <c r="D36" s="34">
        <v>19.989999999999998</v>
      </c>
      <c r="E36" s="34">
        <v>1.34</v>
      </c>
      <c r="F36" s="34" t="s">
        <v>17</v>
      </c>
      <c r="U36" s="8">
        <v>-0.97799999999999998</v>
      </c>
      <c r="V36" s="8">
        <v>0.3</v>
      </c>
      <c r="W36" s="10" t="s">
        <v>5</v>
      </c>
      <c r="X36" s="9">
        <v>-0.78100000000000003</v>
      </c>
      <c r="Y36" s="8">
        <v>0.1</v>
      </c>
      <c r="Z36" s="10" t="s">
        <v>4</v>
      </c>
    </row>
    <row r="37" spans="1:26">
      <c r="U37" s="8">
        <v>-0.98</v>
      </c>
      <c r="V37" s="8">
        <v>0</v>
      </c>
      <c r="W37" s="10" t="s">
        <v>5</v>
      </c>
      <c r="X37" s="9">
        <v>-0.78100000000000003</v>
      </c>
      <c r="Y37" s="8">
        <v>0.1</v>
      </c>
      <c r="Z37" s="10" t="s">
        <v>5</v>
      </c>
    </row>
    <row r="39" spans="1:26">
      <c r="A39">
        <v>-1</v>
      </c>
      <c r="B39">
        <v>20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workbookViewId="0">
      <selection activeCell="E5" sqref="E5"/>
    </sheetView>
  </sheetViews>
  <sheetFormatPr defaultRowHeight="13.5"/>
  <cols>
    <col min="1" max="1" width="6.875" style="20" bestFit="1" customWidth="1"/>
    <col min="2" max="2" width="5.875" style="20" bestFit="1" customWidth="1"/>
    <col min="3" max="3" width="6.875" style="21" bestFit="1" customWidth="1"/>
    <col min="4" max="4" width="7.875" style="20" bestFit="1" customWidth="1"/>
    <col min="5" max="6" width="17.25" style="20" bestFit="1" customWidth="1"/>
    <col min="7" max="9" width="13.875" style="20" bestFit="1" customWidth="1"/>
    <col min="10" max="10" width="7.75" style="20" bestFit="1" customWidth="1"/>
    <col min="11" max="15" width="9" style="20"/>
    <col min="16" max="16" width="7.5" style="20" customWidth="1"/>
    <col min="17" max="17" width="9.25" style="20" bestFit="1" customWidth="1"/>
    <col min="18" max="22" width="9" style="20"/>
    <col min="23" max="23" width="17.625" style="20" bestFit="1" customWidth="1"/>
    <col min="24" max="16384" width="9" style="20"/>
  </cols>
  <sheetData>
    <row r="1" spans="1:23">
      <c r="A1" s="20" t="str">
        <f>Sheet1!A1</f>
        <v>1-2</v>
      </c>
      <c r="B1" s="20" t="str">
        <f>Sheet1!B1</f>
        <v>8.0V</v>
      </c>
      <c r="C1" s="21" t="str">
        <f>Sheet1!D1</f>
        <v>1-2</v>
      </c>
      <c r="D1" s="20" t="str">
        <f>Sheet1!E1</f>
        <v>8.0V</v>
      </c>
      <c r="E1" s="20" t="str">
        <f>Sheet1!O1</f>
        <v>2-1,2</v>
      </c>
      <c r="F1" s="20" t="str">
        <f>Sheet1!P1</f>
        <v>12V</v>
      </c>
      <c r="G1" s="20">
        <f>Sheet1!Q1</f>
        <v>0</v>
      </c>
      <c r="H1" s="20">
        <f>Sheet1!R1</f>
        <v>0</v>
      </c>
      <c r="I1" s="20">
        <f>Sheet1!S1</f>
        <v>0</v>
      </c>
      <c r="J1" s="20">
        <f>Sheet1!T1</f>
        <v>0</v>
      </c>
      <c r="K1" s="20" t="str">
        <f>Sheet1!U1</f>
        <v>3-2.</v>
      </c>
      <c r="L1" s="20" t="str">
        <f>Sheet1!V1</f>
        <v>12V</v>
      </c>
      <c r="M1" s="20" t="str">
        <f>Sheet1!X1</f>
        <v>3-3.</v>
      </c>
      <c r="N1" s="20" t="str">
        <f>Sheet1!Y1</f>
        <v>12V</v>
      </c>
      <c r="O1" s="20" t="str">
        <f>Sheet1!AA1</f>
        <v>4-2.</v>
      </c>
      <c r="P1" s="20" t="str">
        <f>Sheet1!AB1</f>
        <v>12V</v>
      </c>
    </row>
    <row r="2" spans="1:23">
      <c r="A2" s="20" t="str">
        <f>Sheet1!A2</f>
        <v>10mm</v>
      </c>
      <c r="C2" s="21" t="str">
        <f>Sheet1!D2</f>
        <v>10mm</v>
      </c>
      <c r="D2" s="20" t="str">
        <f>Sheet1!E2</f>
        <v>Blue</v>
      </c>
      <c r="E2" s="20" t="str">
        <f>Sheet1!O2</f>
        <v>inf</v>
      </c>
      <c r="F2" s="20" t="str">
        <f>Sheet1!P2</f>
        <v>s</v>
      </c>
      <c r="G2" s="20">
        <f>Sheet1!Q2</f>
        <v>0</v>
      </c>
      <c r="H2" s="20">
        <f>Sheet1!R2</f>
        <v>0</v>
      </c>
      <c r="I2" s="20">
        <f>Sheet1!S2</f>
        <v>0</v>
      </c>
      <c r="J2" s="20">
        <f>Sheet1!T2</f>
        <v>0</v>
      </c>
      <c r="K2" s="20" t="str">
        <f>Sheet1!U2</f>
        <v>inf</v>
      </c>
      <c r="L2" s="20" t="str">
        <f>Sheet1!V2</f>
        <v>None</v>
      </c>
      <c r="M2" s="20" t="str">
        <f>Sheet1!X2</f>
        <v>inf</v>
      </c>
      <c r="N2" s="20" t="str">
        <f>Sheet1!Y2</f>
        <v>Green</v>
      </c>
    </row>
    <row r="3" spans="1:23">
      <c r="A3" s="20" t="str">
        <f>Sheet1!A3</f>
        <v>V</v>
      </c>
      <c r="B3" s="20" t="str">
        <f>Sheet1!B3</f>
        <v>A</v>
      </c>
      <c r="C3" s="21" t="str">
        <f>Sheet1!D3</f>
        <v>V</v>
      </c>
      <c r="D3" s="20" t="str">
        <f>Sheet1!E3</f>
        <v>A</v>
      </c>
      <c r="E3" s="20" t="str">
        <f>Sheet1!O3</f>
        <v>Blue</v>
      </c>
      <c r="F3" s="20" t="str">
        <f>Sheet1!P3</f>
        <v>Green</v>
      </c>
      <c r="G3" s="20" t="str">
        <f>Sheet1!Q3</f>
        <v>Yellow</v>
      </c>
      <c r="H3" s="20" t="str">
        <f>Sheet1!R3</f>
        <v>Orange</v>
      </c>
      <c r="I3" s="20" t="str">
        <f>Sheet1!S3</f>
        <v>Red</v>
      </c>
      <c r="J3" s="20" t="str">
        <f>Sheet1!T3</f>
        <v>None</v>
      </c>
      <c r="K3" s="20" t="str">
        <f>Sheet1!U3</f>
        <v>V</v>
      </c>
      <c r="L3" s="20" t="str">
        <f>Sheet1!V3</f>
        <v>A</v>
      </c>
      <c r="M3" s="20" t="str">
        <f>Sheet1!X3</f>
        <v>V</v>
      </c>
      <c r="N3" s="20" t="str">
        <f>Sheet1!Y3</f>
        <v>A</v>
      </c>
      <c r="O3" s="20" t="str">
        <f>Sheet1!AA3</f>
        <v>A</v>
      </c>
      <c r="P3" s="20">
        <f>POWER(20*POWER(10,-3),2)*PI()</f>
        <v>1.2566370614359172E-3</v>
      </c>
      <c r="Q3" s="24">
        <f>POWER(Sheet1!AC3*POWER(10,-3),2)*PI()</f>
        <v>1.5393804002589989E-4</v>
      </c>
      <c r="R3" s="24">
        <f>POWER(Sheet1!AD3*POWER(10,-3),2)*PI()</f>
        <v>3.1415926535897931E-4</v>
      </c>
      <c r="S3" s="24">
        <f>POWER(Sheet1!AE3*POWER(10,-3),2)*PI()</f>
        <v>6.1575216010359955E-4</v>
      </c>
      <c r="W3" s="24">
        <f>0.48*POWER(10,-6)</f>
        <v>4.7999999999999996E-7</v>
      </c>
    </row>
    <row r="4" spans="1:23">
      <c r="A4" s="21">
        <f>Sheet1!A14</f>
        <v>-0.92500000000000004</v>
      </c>
      <c r="B4" s="22">
        <f>Sheet1!B14</f>
        <v>0</v>
      </c>
      <c r="C4" s="21">
        <f>Sheet1!G14</f>
        <v>-0.96</v>
      </c>
      <c r="D4" s="22">
        <f>Sheet1!H14</f>
        <v>0</v>
      </c>
      <c r="E4" s="24">
        <f>3*POWER(10,8)/(Sheet1!O4*POWER(10,-9))</f>
        <v>700934579439252.25</v>
      </c>
      <c r="F4" s="24">
        <f>3*POWER(10,8)/(Sheet1!P4*POWER(10,-9))</f>
        <v>652173913043478.25</v>
      </c>
      <c r="G4" s="24">
        <f>3*POWER(10,8)/(Sheet1!Q4*POWER(10,-9))</f>
        <v>609756097560975.62</v>
      </c>
      <c r="H4" s="24">
        <f>3*POWER(10,8)/(Sheet1!R4*POWER(10,-9))</f>
        <v>566037735849056.62</v>
      </c>
      <c r="I4" s="24">
        <f>3*POWER(10,8)/(Sheet1!S4*POWER(10,-9))</f>
        <v>508474576271186.37</v>
      </c>
      <c r="J4" s="23"/>
      <c r="K4" s="21">
        <f>ABS(Sheet1!U4)</f>
        <v>0</v>
      </c>
      <c r="L4" s="23">
        <f>Sheet1!V4*1000</f>
        <v>480</v>
      </c>
      <c r="M4" s="21">
        <f>ABS(Sheet1!X4)</f>
        <v>0</v>
      </c>
      <c r="N4" s="22">
        <f>Sheet1!Y4</f>
        <v>171.4</v>
      </c>
      <c r="O4" s="20" t="str">
        <f>Sheet1!AA4</f>
        <v>None</v>
      </c>
      <c r="P4" s="20">
        <f>Sheet1!AB4</f>
        <v>0.48</v>
      </c>
      <c r="Q4" s="20">
        <f>Sheet1!AC4</f>
        <v>0.2</v>
      </c>
      <c r="R4" s="20">
        <f>Sheet1!AD4</f>
        <v>0.32</v>
      </c>
      <c r="S4" s="20">
        <f>Sheet1!AE4</f>
        <v>0.42</v>
      </c>
      <c r="W4" s="24">
        <f>1.6*POWER(10,-19)</f>
        <v>1.6000000000000002E-19</v>
      </c>
    </row>
    <row r="5" spans="1:23">
      <c r="A5" s="21">
        <f>Sheet1!A13</f>
        <v>-0.9</v>
      </c>
      <c r="B5" s="22">
        <f>Sheet1!B13</f>
        <v>0.3</v>
      </c>
      <c r="C5" s="21">
        <f>Sheet1!G13</f>
        <v>-0.9</v>
      </c>
      <c r="D5" s="22">
        <f>Sheet1!H13</f>
        <v>1.4</v>
      </c>
      <c r="E5" s="21">
        <f>ABS(Sheet1!O5)</f>
        <v>1.0049999999999999</v>
      </c>
      <c r="F5" s="21">
        <f>ABS(Sheet1!P5)</f>
        <v>0.78100000000000003</v>
      </c>
      <c r="G5" s="21">
        <f>ABS(Sheet1!Q5)</f>
        <v>0.69099999999999995</v>
      </c>
      <c r="H5" s="21">
        <f>ABS(Sheet1!R5)</f>
        <v>0.50800000000000001</v>
      </c>
      <c r="I5" s="21">
        <f>ABS(Sheet1!S5)</f>
        <v>0.30299999999999999</v>
      </c>
      <c r="J5" s="21">
        <f>ABS(Sheet1!T5)</f>
        <v>0.97799999999999998</v>
      </c>
      <c r="K5" s="21">
        <f>ABS(Sheet1!U20)</f>
        <v>0</v>
      </c>
      <c r="L5" s="23">
        <f>Sheet1!V20*1000</f>
        <v>480</v>
      </c>
      <c r="M5" s="21">
        <f>ABS(Sheet1!X19)</f>
        <v>0</v>
      </c>
      <c r="N5" s="22">
        <f>Sheet1!Y19</f>
        <v>170.3</v>
      </c>
      <c r="O5" s="20" t="str">
        <f>Sheet1!AA5</f>
        <v>Blue</v>
      </c>
      <c r="P5" s="20">
        <f>Sheet1!AB5</f>
        <v>0.33</v>
      </c>
      <c r="Q5" s="20">
        <f>Sheet1!AC5</f>
        <v>0.09</v>
      </c>
      <c r="R5" s="20">
        <f>Sheet1!AD5</f>
        <v>0.17</v>
      </c>
      <c r="S5" s="20">
        <f>Sheet1!AE5</f>
        <v>0.26</v>
      </c>
      <c r="W5" s="24">
        <f>W3/W4</f>
        <v>2999999999999.9995</v>
      </c>
    </row>
    <row r="6" spans="1:23">
      <c r="A6" s="21">
        <f>Sheet1!A12</f>
        <v>-0.8</v>
      </c>
      <c r="B6" s="22">
        <f>Sheet1!B12</f>
        <v>2.2999999999999998</v>
      </c>
      <c r="C6" s="21">
        <f>Sheet1!G12</f>
        <v>-0.8</v>
      </c>
      <c r="D6" s="22">
        <f>Sheet1!H12</f>
        <v>4.5</v>
      </c>
      <c r="E6" s="21">
        <f>ABS(Sheet1!O6)</f>
        <v>1.004</v>
      </c>
      <c r="F6" s="21">
        <f>ABS(Sheet1!P6)</f>
        <v>0.78200000000000003</v>
      </c>
      <c r="G6" s="21">
        <f>ABS(Sheet1!Q6)</f>
        <v>0.68899999999999995</v>
      </c>
      <c r="H6" s="21">
        <f>ABS(Sheet1!R6)</f>
        <v>0.50800000000000001</v>
      </c>
      <c r="I6" s="21">
        <f>ABS(Sheet1!S6)</f>
        <v>0.30399999999999999</v>
      </c>
      <c r="J6" s="21">
        <f>ABS(Sheet1!T6)</f>
        <v>0.97899999999999998</v>
      </c>
      <c r="K6" s="21">
        <f>ABS(Sheet1!U5)</f>
        <v>0.109</v>
      </c>
      <c r="L6" s="23">
        <f>Sheet1!V5*1000</f>
        <v>400</v>
      </c>
      <c r="M6" s="21">
        <f>ABS(Sheet1!X20)</f>
        <v>1.2E-2</v>
      </c>
      <c r="N6" s="22">
        <f>Sheet1!Y20</f>
        <v>165.6</v>
      </c>
      <c r="O6" s="20" t="str">
        <f>Sheet1!AA6</f>
        <v>Green</v>
      </c>
      <c r="P6" s="20">
        <f>Sheet1!AB6</f>
        <v>0.17</v>
      </c>
      <c r="Q6" s="20">
        <f>Sheet1!AC6</f>
        <v>0.03</v>
      </c>
      <c r="R6" s="20">
        <f>Sheet1!AD6</f>
        <v>7.0000000000000007E-2</v>
      </c>
      <c r="S6" s="20">
        <f>Sheet1!AE6</f>
        <v>0.12</v>
      </c>
    </row>
    <row r="7" spans="1:23">
      <c r="A7" s="21">
        <f>Sheet1!A11</f>
        <v>-0.7</v>
      </c>
      <c r="B7" s="22">
        <f>Sheet1!B11</f>
        <v>5.5</v>
      </c>
      <c r="C7" s="21">
        <f>Sheet1!G11</f>
        <v>-0.7</v>
      </c>
      <c r="D7" s="22">
        <f>Sheet1!H11</f>
        <v>9.1</v>
      </c>
      <c r="E7" s="21"/>
      <c r="F7" s="21">
        <f>ABS(Sheet1!P7)</f>
        <v>0.78200000000000003</v>
      </c>
      <c r="G7" s="21">
        <f>ABS(Sheet1!Q7)</f>
        <v>0.69</v>
      </c>
      <c r="H7" s="21"/>
      <c r="I7" s="21">
        <f>ABS(Sheet1!S7)</f>
        <v>0.30599999999999999</v>
      </c>
      <c r="J7" s="21">
        <f>ABS(Sheet1!T7)</f>
        <v>0.97899999999999998</v>
      </c>
      <c r="K7" s="21">
        <f>ABS(Sheet1!U21)</f>
        <v>0.17100000000000001</v>
      </c>
      <c r="L7" s="23">
        <f>Sheet1!V21*1000</f>
        <v>360</v>
      </c>
      <c r="M7" s="21">
        <f>ABS(Sheet1!X5)</f>
        <v>3.1E-2</v>
      </c>
      <c r="N7" s="22">
        <f>Sheet1!Y5</f>
        <v>159.30000000000001</v>
      </c>
    </row>
    <row r="8" spans="1:23">
      <c r="A8" s="21">
        <f>Sheet1!A10</f>
        <v>-0.6</v>
      </c>
      <c r="B8" s="22">
        <f>Sheet1!B10</f>
        <v>11</v>
      </c>
      <c r="C8" s="21">
        <f>Sheet1!G10</f>
        <v>-0.60099999999999998</v>
      </c>
      <c r="D8" s="22">
        <f>Sheet1!H10</f>
        <v>15.9</v>
      </c>
      <c r="E8" s="21"/>
      <c r="F8" s="21"/>
      <c r="G8" s="21"/>
      <c r="H8" s="21"/>
      <c r="I8" s="21">
        <f>ABS(Sheet1!S8)</f>
        <v>0.30599999999999999</v>
      </c>
      <c r="J8" s="21"/>
      <c r="K8" s="21">
        <f>ABS(Sheet1!U6)</f>
        <v>0.249</v>
      </c>
      <c r="L8" s="23">
        <f>Sheet1!V6*1000</f>
        <v>320</v>
      </c>
      <c r="M8" s="21">
        <f>ABS(Sheet1!X21)</f>
        <v>9.6000000000000002E-2</v>
      </c>
      <c r="N8" s="22">
        <f>Sheet1!Y21</f>
        <v>134.19999999999999</v>
      </c>
    </row>
    <row r="9" spans="1:23">
      <c r="A9" s="21">
        <f>Sheet1!A9</f>
        <v>-0.5</v>
      </c>
      <c r="B9" s="22">
        <f>Sheet1!B9</f>
        <v>20.100000000000001</v>
      </c>
      <c r="C9" s="21">
        <f>Sheet1!G9</f>
        <v>-0.5</v>
      </c>
      <c r="D9" s="22">
        <f>Sheet1!H9</f>
        <v>25.5</v>
      </c>
      <c r="E9" s="21"/>
      <c r="F9" s="21"/>
      <c r="G9" s="21"/>
      <c r="H9" s="21"/>
      <c r="I9" s="21">
        <f>ABS(Sheet1!S9)</f>
        <v>0.307</v>
      </c>
      <c r="J9" s="21"/>
      <c r="K9" s="21">
        <f>ABS(Sheet1!U7)</f>
        <v>0.33500000000000002</v>
      </c>
      <c r="L9" s="23">
        <f>Sheet1!V7*1000</f>
        <v>250</v>
      </c>
      <c r="M9" s="21">
        <f>ABS(Sheet1!X6)</f>
        <v>0.127</v>
      </c>
      <c r="N9" s="22">
        <f>Sheet1!Y6</f>
        <v>123.6</v>
      </c>
    </row>
    <row r="10" spans="1:23">
      <c r="A10" s="21">
        <f>Sheet1!A8</f>
        <v>-0.4</v>
      </c>
      <c r="B10" s="22">
        <f>Sheet1!B8</f>
        <v>34.9</v>
      </c>
      <c r="C10" s="21">
        <f>Sheet1!G8</f>
        <v>-0.4</v>
      </c>
      <c r="D10" s="22">
        <f>Sheet1!H8</f>
        <v>38.299999999999997</v>
      </c>
      <c r="E10" s="21">
        <f>AVERAGE(E5:E9)</f>
        <v>1.0044999999999999</v>
      </c>
      <c r="F10" s="21">
        <f t="shared" ref="F10:J10" si="0">AVERAGE(F5:F9)</f>
        <v>0.78166666666666673</v>
      </c>
      <c r="G10" s="21">
        <f t="shared" si="0"/>
        <v>0.69</v>
      </c>
      <c r="H10" s="21">
        <f t="shared" si="0"/>
        <v>0.50800000000000001</v>
      </c>
      <c r="I10" s="21">
        <f t="shared" si="0"/>
        <v>0.30520000000000003</v>
      </c>
      <c r="J10" s="21">
        <f t="shared" si="0"/>
        <v>0.97866666666666668</v>
      </c>
      <c r="K10" s="21">
        <f>ABS(Sheet1!U22)</f>
        <v>0.34499999999999997</v>
      </c>
      <c r="L10" s="23">
        <f>Sheet1!V22*1000</f>
        <v>250</v>
      </c>
      <c r="M10" s="21">
        <f>ABS(Sheet1!X22)</f>
        <v>0.17399999999999999</v>
      </c>
      <c r="N10" s="22">
        <f>Sheet1!Y22</f>
        <v>107</v>
      </c>
    </row>
    <row r="11" spans="1:23">
      <c r="A11" s="21">
        <f>Sheet1!A7</f>
        <v>-0.3</v>
      </c>
      <c r="B11" s="22">
        <f>Sheet1!B7</f>
        <v>54.3</v>
      </c>
      <c r="C11" s="21">
        <f>Sheet1!G7</f>
        <v>-0.3</v>
      </c>
      <c r="D11" s="22">
        <f>Sheet1!H7</f>
        <v>54.7</v>
      </c>
      <c r="K11" s="21">
        <f>ABS(Sheet1!U23)</f>
        <v>0.441</v>
      </c>
      <c r="L11" s="23">
        <f>Sheet1!V23*1000</f>
        <v>200</v>
      </c>
      <c r="M11" s="21">
        <f>ABS(Sheet1!X7)</f>
        <v>0.20200000000000001</v>
      </c>
      <c r="N11" s="22">
        <f>Sheet1!Y7</f>
        <v>97.6</v>
      </c>
    </row>
    <row r="12" spans="1:23">
      <c r="A12" s="21">
        <f>Sheet1!A6</f>
        <v>-0.2</v>
      </c>
      <c r="B12" s="22">
        <f>Sheet1!B6</f>
        <v>77</v>
      </c>
      <c r="C12" s="21">
        <f>Sheet1!G6</f>
        <v>-0.2</v>
      </c>
      <c r="D12" s="22">
        <f>Sheet1!H6</f>
        <v>74.400000000000006</v>
      </c>
      <c r="E12" s="24">
        <v>7.0093457943925204</v>
      </c>
      <c r="F12" s="24">
        <v>6.5217391304347796</v>
      </c>
      <c r="G12" s="24">
        <v>6.0975609756097597</v>
      </c>
      <c r="H12" s="24">
        <v>5.6603773584905701</v>
      </c>
      <c r="K12" s="21">
        <f>ABS(Sheet1!U8)</f>
        <v>0.44700000000000001</v>
      </c>
      <c r="L12" s="23">
        <f>Sheet1!V8*1000</f>
        <v>190</v>
      </c>
      <c r="M12" s="21">
        <f>ABS(Sheet1!X23)</f>
        <v>0.245</v>
      </c>
      <c r="N12" s="22">
        <f>Sheet1!Y23</f>
        <v>81.2</v>
      </c>
    </row>
    <row r="13" spans="1:23">
      <c r="A13" s="21">
        <f>Sheet1!A5</f>
        <v>-0.1</v>
      </c>
      <c r="B13" s="22">
        <f>Sheet1!B5</f>
        <v>103.6</v>
      </c>
      <c r="C13" s="21">
        <f>Sheet1!G5</f>
        <v>-0.1</v>
      </c>
      <c r="D13" s="22">
        <f>Sheet1!H5</f>
        <v>96.1</v>
      </c>
      <c r="K13" s="21">
        <f>ABS(Sheet1!U24)</f>
        <v>0.50800000000000001</v>
      </c>
      <c r="L13" s="22">
        <f>Sheet1!V24</f>
        <v>168.7</v>
      </c>
      <c r="M13" s="21">
        <f>ABS(Sheet1!X8)</f>
        <v>0.27500000000000002</v>
      </c>
      <c r="N13" s="22">
        <f>Sheet1!Y8</f>
        <v>74.3</v>
      </c>
    </row>
    <row r="14" spans="1:23">
      <c r="A14" s="21">
        <f>Sheet1!A4</f>
        <v>0</v>
      </c>
      <c r="B14" s="22">
        <f>Sheet1!B4</f>
        <v>132</v>
      </c>
      <c r="C14" s="21">
        <f>Sheet1!G4</f>
        <v>0</v>
      </c>
      <c r="D14" s="22">
        <f>Sheet1!H4</f>
        <v>120.4</v>
      </c>
      <c r="K14" s="21">
        <f>ABS(Sheet1!U9)</f>
        <v>0.51700000000000002</v>
      </c>
      <c r="L14" s="22">
        <f>Sheet1!V9</f>
        <v>165.4</v>
      </c>
      <c r="M14" s="21">
        <f>ABS(Sheet1!X24)</f>
        <v>0.32700000000000001</v>
      </c>
      <c r="N14" s="22">
        <f>Sheet1!Y24</f>
        <v>59.5</v>
      </c>
    </row>
    <row r="15" spans="1:23">
      <c r="A15" s="21">
        <f>Sheet1!A15</f>
        <v>0</v>
      </c>
      <c r="B15" s="22">
        <f>Sheet1!B15</f>
        <v>130.4</v>
      </c>
      <c r="C15" s="21">
        <f>Sheet1!G15</f>
        <v>0</v>
      </c>
      <c r="D15" s="22">
        <f>Sheet1!H15</f>
        <v>114.4</v>
      </c>
      <c r="K15" s="21">
        <f>ABS(Sheet1!U25)</f>
        <v>0.58499999999999996</v>
      </c>
      <c r="L15" s="22">
        <f>Sheet1!V25</f>
        <v>131.19999999999999</v>
      </c>
      <c r="M15" s="21">
        <f>ABS(Sheet1!X9)</f>
        <v>0.36799999999999999</v>
      </c>
      <c r="N15" s="22">
        <f>Sheet1!Y9</f>
        <v>49.4</v>
      </c>
    </row>
    <row r="16" spans="1:23">
      <c r="A16" s="20">
        <f>Sheet1!A16</f>
        <v>1</v>
      </c>
      <c r="B16" s="23">
        <f>Sheet1!B16*1000</f>
        <v>410</v>
      </c>
      <c r="C16" s="20">
        <f>Sheet1!G16</f>
        <v>1</v>
      </c>
      <c r="D16" s="23">
        <f>Sheet1!H16*1000</f>
        <v>340</v>
      </c>
      <c r="K16" s="21">
        <f>ABS(Sheet1!U10)</f>
        <v>0.621</v>
      </c>
      <c r="L16" s="22">
        <f>Sheet1!V10</f>
        <v>114.9</v>
      </c>
      <c r="M16" s="21">
        <f>ABS(Sheet1!X25)</f>
        <v>0.376</v>
      </c>
      <c r="N16" s="22">
        <f>Sheet1!Y25</f>
        <v>47</v>
      </c>
    </row>
    <row r="17" spans="1:14">
      <c r="A17" s="20">
        <f>Sheet1!A17</f>
        <v>2</v>
      </c>
      <c r="B17" s="23">
        <f>Sheet1!B17*1000</f>
        <v>630</v>
      </c>
      <c r="C17" s="20">
        <f>Sheet1!G17</f>
        <v>2.0099999999999998</v>
      </c>
      <c r="D17" s="23">
        <f>Sheet1!H17*1000</f>
        <v>500</v>
      </c>
      <c r="K17" s="21">
        <f>ABS(Sheet1!U26)</f>
        <v>0.629</v>
      </c>
      <c r="L17" s="22">
        <f>Sheet1!V26</f>
        <v>111.8</v>
      </c>
      <c r="M17" s="21">
        <f>ABS(Sheet1!X26)</f>
        <v>0.45200000000000001</v>
      </c>
      <c r="N17" s="22">
        <f>Sheet1!Y26</f>
        <v>31.3</v>
      </c>
    </row>
    <row r="18" spans="1:14">
      <c r="A18" s="20">
        <f>Sheet1!A18</f>
        <v>3</v>
      </c>
      <c r="B18" s="23">
        <f>Sheet1!B18*1000</f>
        <v>780</v>
      </c>
      <c r="C18" s="20">
        <f>Sheet1!G18</f>
        <v>3</v>
      </c>
      <c r="D18" s="23">
        <f>Sheet1!H18*1000</f>
        <v>620</v>
      </c>
      <c r="K18" s="21">
        <f>ABS(Sheet1!U27)</f>
        <v>0.71899999999999997</v>
      </c>
      <c r="L18" s="22">
        <f>Sheet1!V27</f>
        <v>74.599999999999994</v>
      </c>
      <c r="M18" s="21">
        <f>ABS(Sheet1!X10)</f>
        <v>0.45700000000000002</v>
      </c>
      <c r="N18" s="22">
        <f>Sheet1!Y10</f>
        <v>30.3</v>
      </c>
    </row>
    <row r="19" spans="1:14">
      <c r="A19" s="20">
        <f>Sheet1!A19</f>
        <v>4</v>
      </c>
      <c r="B19" s="23">
        <f>Sheet1!B19*1000</f>
        <v>860</v>
      </c>
      <c r="C19" s="20">
        <f>Sheet1!G19</f>
        <v>4</v>
      </c>
      <c r="D19" s="23">
        <f>Sheet1!H19*1000</f>
        <v>680</v>
      </c>
      <c r="K19" s="21">
        <f>ABS(Sheet1!U11)</f>
        <v>0.74</v>
      </c>
      <c r="L19" s="22">
        <f>Sheet1!V11</f>
        <v>67.2</v>
      </c>
      <c r="M19" s="21">
        <f>ABS(Sheet1!X27)</f>
        <v>0.504</v>
      </c>
      <c r="N19" s="22">
        <f>Sheet1!Y27</f>
        <v>22.8</v>
      </c>
    </row>
    <row r="20" spans="1:14">
      <c r="A20" s="20">
        <f>Sheet1!A20</f>
        <v>5</v>
      </c>
      <c r="B20" s="23">
        <f>Sheet1!B20*1000</f>
        <v>890</v>
      </c>
      <c r="C20" s="20">
        <f>Sheet1!G20</f>
        <v>4.99</v>
      </c>
      <c r="D20" s="23">
        <f>Sheet1!H20*1000</f>
        <v>740</v>
      </c>
      <c r="K20" s="21">
        <f>ABS(Sheet1!U28)</f>
        <v>0.78400000000000003</v>
      </c>
      <c r="L20" s="22">
        <f>Sheet1!V28</f>
        <v>51.4</v>
      </c>
      <c r="M20" s="21">
        <f>ABS(Sheet1!X28)</f>
        <v>0.52800000000000002</v>
      </c>
      <c r="N20" s="22">
        <f>Sheet1!Y28</f>
        <v>19.3</v>
      </c>
    </row>
    <row r="21" spans="1:14">
      <c r="A21" s="20">
        <f>Sheet1!A21</f>
        <v>6</v>
      </c>
      <c r="B21" s="23">
        <f>Sheet1!B21*1000</f>
        <v>920</v>
      </c>
      <c r="C21" s="20">
        <f>Sheet1!G21</f>
        <v>6</v>
      </c>
      <c r="D21" s="23">
        <f>Sheet1!H21*1000</f>
        <v>780</v>
      </c>
      <c r="K21" s="21">
        <f>ABS(Sheet1!U29)</f>
        <v>0.85</v>
      </c>
      <c r="L21" s="22">
        <f>Sheet1!V29</f>
        <v>31.2</v>
      </c>
      <c r="M21" s="21">
        <f>ABS(Sheet1!X11)</f>
        <v>0.53600000000000003</v>
      </c>
      <c r="N21" s="22">
        <f>Sheet1!Y11</f>
        <v>18.3</v>
      </c>
    </row>
    <row r="22" spans="1:14">
      <c r="A22" s="20">
        <f>Sheet1!A22</f>
        <v>7</v>
      </c>
      <c r="B22" s="23">
        <f>Sheet1!B22*1000</f>
        <v>950</v>
      </c>
      <c r="C22" s="20">
        <f>Sheet1!G22</f>
        <v>6.99</v>
      </c>
      <c r="D22" s="23">
        <f>Sheet1!H22*1000</f>
        <v>790</v>
      </c>
      <c r="K22" s="21">
        <f>ABS(Sheet1!U12)</f>
        <v>0.878</v>
      </c>
      <c r="L22" s="22">
        <f>Sheet1!V12</f>
        <v>24</v>
      </c>
      <c r="M22" s="21">
        <f>ABS(Sheet1!X29)</f>
        <v>0.59499999999999997</v>
      </c>
      <c r="N22" s="22">
        <f>Sheet1!Y29</f>
        <v>11.6</v>
      </c>
    </row>
    <row r="23" spans="1:14">
      <c r="A23" s="20">
        <f>Sheet1!A23</f>
        <v>8</v>
      </c>
      <c r="B23" s="23">
        <f>Sheet1!B23*1000</f>
        <v>980</v>
      </c>
      <c r="C23" s="20">
        <f>Sheet1!G23</f>
        <v>8</v>
      </c>
      <c r="D23" s="23">
        <f>Sheet1!H23*1000</f>
        <v>820</v>
      </c>
      <c r="K23" s="21">
        <f>ABS(Sheet1!U30)</f>
        <v>0.89100000000000001</v>
      </c>
      <c r="L23" s="22">
        <f>Sheet1!V30</f>
        <v>20.5</v>
      </c>
      <c r="M23" s="21">
        <f>ABS(Sheet1!X30)</f>
        <v>0.59799999999999998</v>
      </c>
      <c r="N23" s="22">
        <f>Sheet1!Y30</f>
        <v>11.3</v>
      </c>
    </row>
    <row r="24" spans="1:14">
      <c r="A24" s="20">
        <f>Sheet1!A24</f>
        <v>9.01</v>
      </c>
      <c r="B24" s="23">
        <f>Sheet1!B24*1000</f>
        <v>990</v>
      </c>
      <c r="C24" s="20">
        <f>Sheet1!G24</f>
        <v>9</v>
      </c>
      <c r="D24" s="23">
        <f>Sheet1!H24*1000</f>
        <v>830</v>
      </c>
      <c r="K24" s="21">
        <f>ABS(Sheet1!U13)</f>
        <v>0.92100000000000004</v>
      </c>
      <c r="L24" s="22">
        <f>Sheet1!V13</f>
        <v>13.1</v>
      </c>
      <c r="M24" s="21">
        <f>ABS(Sheet1!X12)</f>
        <v>0.61899999999999999</v>
      </c>
      <c r="N24" s="22">
        <f>Sheet1!Y12</f>
        <v>9.3000000000000007</v>
      </c>
    </row>
    <row r="25" spans="1:14">
      <c r="A25" s="20">
        <f>Sheet1!A25</f>
        <v>10.01</v>
      </c>
      <c r="B25" s="23">
        <f>Sheet1!B25*1000</f>
        <v>1000</v>
      </c>
      <c r="C25" s="20">
        <f>Sheet1!G25</f>
        <v>10.01</v>
      </c>
      <c r="D25" s="23">
        <f>Sheet1!H25*1000</f>
        <v>860</v>
      </c>
      <c r="K25" s="21">
        <f>ABS(Sheet1!U31)</f>
        <v>0.93400000000000005</v>
      </c>
      <c r="L25" s="22">
        <f>Sheet1!V31</f>
        <v>9.8000000000000007</v>
      </c>
      <c r="M25" s="21">
        <f>ABS(Sheet1!X31)</f>
        <v>0.626</v>
      </c>
      <c r="N25" s="22">
        <f>Sheet1!Y31</f>
        <v>9</v>
      </c>
    </row>
    <row r="26" spans="1:14">
      <c r="A26" s="20">
        <f>Sheet1!A26</f>
        <v>11</v>
      </c>
      <c r="B26" s="23">
        <f>Sheet1!B26*1000</f>
        <v>1030</v>
      </c>
      <c r="C26" s="20">
        <f>Sheet1!G26</f>
        <v>11.01</v>
      </c>
      <c r="D26" s="23">
        <f>Sheet1!H26*1000</f>
        <v>870</v>
      </c>
      <c r="K26" s="21">
        <f>ABS(Sheet1!U14)</f>
        <v>0.94</v>
      </c>
      <c r="L26" s="22">
        <f>Sheet1!V14</f>
        <v>8.4</v>
      </c>
      <c r="M26" s="21">
        <f>ABS(Sheet1!X32)</f>
        <v>0.66600000000000004</v>
      </c>
      <c r="N26" s="22">
        <f>Sheet1!Y32</f>
        <v>5.7</v>
      </c>
    </row>
    <row r="27" spans="1:14">
      <c r="A27" s="20">
        <f>Sheet1!A27</f>
        <v>12</v>
      </c>
      <c r="B27" s="23">
        <f>Sheet1!B27*1000</f>
        <v>1060</v>
      </c>
      <c r="C27" s="20">
        <f>Sheet1!G27</f>
        <v>12</v>
      </c>
      <c r="D27" s="23">
        <f>Sheet1!H27*1000</f>
        <v>870</v>
      </c>
      <c r="K27" s="21">
        <f>ABS(Sheet1!U32)</f>
        <v>0.94099999999999995</v>
      </c>
      <c r="L27" s="22">
        <f>Sheet1!V32</f>
        <v>8</v>
      </c>
      <c r="M27" s="21">
        <f>ABS(Sheet1!X33)</f>
        <v>0.69699999999999995</v>
      </c>
      <c r="N27" s="22">
        <f>Sheet1!Y33</f>
        <v>3.8</v>
      </c>
    </row>
    <row r="28" spans="1:14">
      <c r="A28" s="20">
        <f>Sheet1!A28</f>
        <v>13</v>
      </c>
      <c r="B28" s="23">
        <f>Sheet1!B28*1000</f>
        <v>1070</v>
      </c>
      <c r="C28" s="20">
        <f>Sheet1!G28</f>
        <v>13</v>
      </c>
      <c r="D28" s="23">
        <f>Sheet1!H28*1000</f>
        <v>880</v>
      </c>
      <c r="K28" s="21">
        <f>ABS(Sheet1!U33)</f>
        <v>0.94499999999999995</v>
      </c>
      <c r="L28" s="22">
        <f>Sheet1!V33</f>
        <v>7.2</v>
      </c>
      <c r="M28" s="21">
        <f>ABS(Sheet1!X13)</f>
        <v>0.70499999999999996</v>
      </c>
      <c r="N28" s="22">
        <f>Sheet1!Y13</f>
        <v>3.3</v>
      </c>
    </row>
    <row r="29" spans="1:14">
      <c r="A29" s="20">
        <f>Sheet1!A29</f>
        <v>14</v>
      </c>
      <c r="B29" s="23">
        <f>Sheet1!B29*1000</f>
        <v>1080</v>
      </c>
      <c r="C29" s="20">
        <f>Sheet1!G29</f>
        <v>14</v>
      </c>
      <c r="D29" s="23">
        <f>Sheet1!H29*1000</f>
        <v>890</v>
      </c>
      <c r="K29" s="21">
        <f>ABS(Sheet1!U15)</f>
        <v>0.95399999999999996</v>
      </c>
      <c r="L29" s="22">
        <f>Sheet1!V15</f>
        <v>5.4</v>
      </c>
      <c r="M29" s="21">
        <f>ABS(Sheet1!X14)</f>
        <v>0.72699999999999998</v>
      </c>
      <c r="N29" s="22">
        <f>Sheet1!Y14</f>
        <v>2.2000000000000002</v>
      </c>
    </row>
    <row r="30" spans="1:14">
      <c r="A30" s="20">
        <f>Sheet1!A30</f>
        <v>15</v>
      </c>
      <c r="B30" s="23">
        <f>Sheet1!B30*1000</f>
        <v>1090</v>
      </c>
      <c r="C30" s="20">
        <f>Sheet1!G30</f>
        <v>15</v>
      </c>
      <c r="D30" s="23">
        <f>Sheet1!H30*1000</f>
        <v>900</v>
      </c>
      <c r="K30" s="21">
        <f>ABS(Sheet1!U16)</f>
        <v>0.95799999999999996</v>
      </c>
      <c r="L30" s="22">
        <f>Sheet1!V16</f>
        <v>4.3</v>
      </c>
      <c r="M30" s="21">
        <f>ABS(Sheet1!X34)</f>
        <v>0.73499999999999999</v>
      </c>
      <c r="N30" s="22">
        <f>Sheet1!Y34</f>
        <v>1.9</v>
      </c>
    </row>
    <row r="31" spans="1:14">
      <c r="A31" s="20">
        <f>Sheet1!A31</f>
        <v>16</v>
      </c>
      <c r="B31" s="23">
        <f>Sheet1!B31*1000</f>
        <v>1090</v>
      </c>
      <c r="C31" s="20">
        <f>Sheet1!G31</f>
        <v>16</v>
      </c>
      <c r="D31" s="23">
        <f>Sheet1!H31*1000</f>
        <v>910</v>
      </c>
      <c r="K31" s="21">
        <f>ABS(Sheet1!U34)</f>
        <v>0.96299999999999997</v>
      </c>
      <c r="L31" s="22">
        <f>Sheet1!V34</f>
        <v>3.2</v>
      </c>
      <c r="M31" s="21">
        <f>ABS(Sheet1!X15)</f>
        <v>0.751</v>
      </c>
      <c r="N31" s="22">
        <f>Sheet1!Y15</f>
        <v>1.2</v>
      </c>
    </row>
    <row r="32" spans="1:14">
      <c r="A32" s="20">
        <f>Sheet1!A32</f>
        <v>17</v>
      </c>
      <c r="B32" s="23">
        <f>Sheet1!B32*1000</f>
        <v>1100</v>
      </c>
      <c r="C32" s="20">
        <f>Sheet1!G32</f>
        <v>17</v>
      </c>
      <c r="D32" s="23">
        <f>Sheet1!H32*1000</f>
        <v>910</v>
      </c>
      <c r="K32" s="21">
        <f>ABS(Sheet1!U17)</f>
        <v>0.97099999999999997</v>
      </c>
      <c r="L32" s="22">
        <f>Sheet1!V17</f>
        <v>1.6</v>
      </c>
      <c r="M32" s="21">
        <f>ABS(Sheet1!X16)</f>
        <v>0.76500000000000001</v>
      </c>
      <c r="N32" s="22">
        <f>Sheet1!Y16</f>
        <v>0.7</v>
      </c>
    </row>
    <row r="33" spans="1:14">
      <c r="A33" s="20">
        <f>Sheet1!A33</f>
        <v>18</v>
      </c>
      <c r="B33" s="23">
        <f>Sheet1!B33*1000</f>
        <v>1100</v>
      </c>
      <c r="C33" s="20">
        <f>Sheet1!G33</f>
        <v>18</v>
      </c>
      <c r="D33" s="23">
        <f>Sheet1!H33*1000</f>
        <v>910</v>
      </c>
      <c r="K33" s="21">
        <f>ABS(Sheet1!U18)</f>
        <v>0.97499999999999998</v>
      </c>
      <c r="L33" s="22">
        <f>Sheet1!V18</f>
        <v>0.8</v>
      </c>
      <c r="M33" s="21">
        <f>ABS(Sheet1!X35)</f>
        <v>0.76600000000000001</v>
      </c>
      <c r="N33" s="22">
        <f>Sheet1!Y35</f>
        <v>0.6</v>
      </c>
    </row>
    <row r="34" spans="1:14">
      <c r="A34" s="20">
        <f>Sheet1!A34</f>
        <v>19</v>
      </c>
      <c r="B34" s="23">
        <f>Sheet1!B34*1000</f>
        <v>1110</v>
      </c>
      <c r="C34" s="20">
        <f>Sheet1!G34</f>
        <v>19</v>
      </c>
      <c r="D34" s="23">
        <f>Sheet1!H34*1000</f>
        <v>910</v>
      </c>
      <c r="K34" s="21">
        <f>ABS(Sheet1!U35)</f>
        <v>0.97499999999999998</v>
      </c>
      <c r="L34" s="22">
        <f>Sheet1!V35</f>
        <v>0.9</v>
      </c>
      <c r="M34" s="21">
        <f>ABS(Sheet1!X17)</f>
        <v>0.77600000000000002</v>
      </c>
      <c r="N34" s="22">
        <f>Sheet1!Y17</f>
        <v>0.2</v>
      </c>
    </row>
    <row r="35" spans="1:14">
      <c r="A35" s="20">
        <f>Sheet1!A35</f>
        <v>19.989999999999998</v>
      </c>
      <c r="B35" s="23">
        <f>Sheet1!B35*1000</f>
        <v>1110</v>
      </c>
      <c r="C35" s="20">
        <f>Sheet1!G35</f>
        <v>19.989999999999998</v>
      </c>
      <c r="D35" s="23">
        <f>Sheet1!H35*1000</f>
        <v>910</v>
      </c>
      <c r="K35" s="21">
        <f>ABS(Sheet1!U36)</f>
        <v>0.97799999999999998</v>
      </c>
      <c r="L35" s="22">
        <f>Sheet1!V36</f>
        <v>0.3</v>
      </c>
      <c r="M35" s="21">
        <f>ABS(Sheet1!X36)</f>
        <v>0.78100000000000003</v>
      </c>
      <c r="N35" s="22">
        <f>Sheet1!Y36</f>
        <v>0.1</v>
      </c>
    </row>
    <row r="36" spans="1:14">
      <c r="D36" s="21"/>
      <c r="K36" s="21">
        <f>ABS(Sheet1!U19)</f>
        <v>0.97899999999999998</v>
      </c>
      <c r="L36" s="22">
        <f>Sheet1!V19</f>
        <v>0</v>
      </c>
      <c r="M36" s="21">
        <f>ABS(Sheet1!X37)</f>
        <v>0.78100000000000003</v>
      </c>
      <c r="N36" s="22">
        <f>Sheet1!Y37</f>
        <v>0.1</v>
      </c>
    </row>
    <row r="37" spans="1:14">
      <c r="D37" s="21"/>
      <c r="K37" s="21">
        <f>ABS(Sheet1!U37)</f>
        <v>0.98</v>
      </c>
      <c r="L37" s="22">
        <f>Sheet1!V37</f>
        <v>0</v>
      </c>
      <c r="M37" s="21">
        <f>ABS(Sheet1!X18)</f>
        <v>0.78500000000000003</v>
      </c>
      <c r="N37" s="22">
        <f>Sheet1!Y18</f>
        <v>0</v>
      </c>
    </row>
    <row r="38" spans="1:14">
      <c r="D38" s="21"/>
    </row>
  </sheetData>
  <sortState ref="C4:D35">
    <sortCondition ref="C4:C35"/>
  </sortState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3"/>
  <sheetViews>
    <sheetView tabSelected="1" topLeftCell="F93" zoomScaleNormal="100" workbookViewId="0">
      <selection activeCell="K113" sqref="K113"/>
    </sheetView>
  </sheetViews>
  <sheetFormatPr defaultRowHeight="13.5"/>
  <cols>
    <col min="2" max="2" width="10.5" bestFit="1" customWidth="1"/>
    <col min="5" max="6" width="9.25" bestFit="1" customWidth="1"/>
    <col min="7" max="7" width="11.625" bestFit="1" customWidth="1"/>
    <col min="8" max="10" width="12.75" bestFit="1" customWidth="1"/>
  </cols>
  <sheetData>
    <row r="1" spans="1:20">
      <c r="A1">
        <v>-1</v>
      </c>
      <c r="B1">
        <v>0</v>
      </c>
      <c r="C1">
        <v>-1.1000000000000001</v>
      </c>
      <c r="D1">
        <v>0</v>
      </c>
      <c r="E1">
        <v>0</v>
      </c>
      <c r="F1">
        <v>0</v>
      </c>
      <c r="K1">
        <v>0</v>
      </c>
      <c r="L1">
        <v>0</v>
      </c>
      <c r="M1">
        <v>0</v>
      </c>
      <c r="N1">
        <v>0</v>
      </c>
      <c r="P1">
        <v>0</v>
      </c>
      <c r="Q1">
        <v>0</v>
      </c>
    </row>
    <row r="2" spans="1:20">
      <c r="A2">
        <v>20</v>
      </c>
      <c r="B2">
        <v>1200</v>
      </c>
      <c r="C2">
        <v>20</v>
      </c>
      <c r="D2">
        <v>1000</v>
      </c>
      <c r="E2">
        <f>0.8*POWER(10,15)</f>
        <v>800000000000000</v>
      </c>
      <c r="F2">
        <v>1.1000000000000001</v>
      </c>
      <c r="K2">
        <v>1</v>
      </c>
      <c r="L2">
        <v>500</v>
      </c>
      <c r="M2">
        <v>0.8</v>
      </c>
      <c r="N2">
        <v>200</v>
      </c>
      <c r="P2">
        <f>POWER(10,-3)</f>
        <v>1E-3</v>
      </c>
      <c r="Q2">
        <v>0.5</v>
      </c>
    </row>
    <row r="3" spans="1:20">
      <c r="A3">
        <v>160</v>
      </c>
      <c r="B3">
        <v>100</v>
      </c>
      <c r="C3">
        <v>160</v>
      </c>
      <c r="D3">
        <v>100</v>
      </c>
      <c r="E3">
        <v>160</v>
      </c>
      <c r="F3">
        <v>100</v>
      </c>
      <c r="K3">
        <v>160</v>
      </c>
      <c r="L3">
        <v>100</v>
      </c>
      <c r="M3">
        <v>160</v>
      </c>
      <c r="N3">
        <v>100</v>
      </c>
      <c r="P3">
        <v>160</v>
      </c>
      <c r="Q3">
        <v>100</v>
      </c>
    </row>
    <row r="4" spans="1:20">
      <c r="A4" s="20" t="str">
        <f>Sheet2!A1</f>
        <v>1-2</v>
      </c>
      <c r="B4" s="20" t="str">
        <f>Sheet2!B1</f>
        <v>8.0V</v>
      </c>
      <c r="C4" s="20" t="str">
        <f>Sheet2!C1</f>
        <v>1-2</v>
      </c>
      <c r="D4" s="20" t="str">
        <f>Sheet2!D1</f>
        <v>8.0V</v>
      </c>
      <c r="E4" s="20" t="str">
        <f>Sheet2!E1</f>
        <v>2-1,2</v>
      </c>
      <c r="F4" s="20" t="str">
        <f>Sheet2!F1</f>
        <v>12V</v>
      </c>
      <c r="G4" s="20"/>
      <c r="H4" s="20"/>
      <c r="I4" s="20"/>
      <c r="J4" s="20"/>
      <c r="K4" s="20" t="str">
        <f>Sheet2!K1</f>
        <v>3-2.</v>
      </c>
      <c r="L4" s="20" t="str">
        <f>Sheet2!L1</f>
        <v>12V</v>
      </c>
      <c r="M4" s="20" t="str">
        <f>Sheet2!M1</f>
        <v>3-3.</v>
      </c>
      <c r="N4" s="20" t="str">
        <f>Sheet2!N1</f>
        <v>12V</v>
      </c>
      <c r="O4" s="20" t="str">
        <f>Sheet2!O1</f>
        <v>4-2.</v>
      </c>
      <c r="P4" s="20" t="str">
        <f>Sheet2!P1</f>
        <v>12V</v>
      </c>
      <c r="Q4" s="20"/>
      <c r="R4" s="20"/>
      <c r="S4" s="20"/>
    </row>
    <row r="5" spans="1:20">
      <c r="A5" s="20" t="str">
        <f>Sheet2!A2</f>
        <v>10mm</v>
      </c>
      <c r="B5" s="20"/>
      <c r="C5" s="20" t="str">
        <f>Sheet2!C2</f>
        <v>10mm</v>
      </c>
      <c r="D5" s="20" t="str">
        <f>Sheet2!D2</f>
        <v>Blue</v>
      </c>
      <c r="E5" s="20" t="str">
        <f>Sheet2!E2</f>
        <v>inf</v>
      </c>
      <c r="F5" s="20" t="str">
        <f>Sheet2!F2</f>
        <v>s</v>
      </c>
      <c r="G5" s="20"/>
      <c r="H5" s="20"/>
      <c r="I5" s="20"/>
      <c r="J5" s="20"/>
      <c r="K5" s="20" t="str">
        <f>Sheet2!K2</f>
        <v>inf</v>
      </c>
      <c r="L5" s="20" t="str">
        <f>Sheet2!L2</f>
        <v>None</v>
      </c>
      <c r="M5" s="20" t="str">
        <f>Sheet2!M2</f>
        <v>inf</v>
      </c>
      <c r="N5" s="20" t="str">
        <f>Sheet2!N2</f>
        <v>Green</v>
      </c>
      <c r="O5" s="20"/>
      <c r="P5" s="20"/>
      <c r="Q5" s="20"/>
      <c r="R5" s="20"/>
      <c r="S5" s="20"/>
    </row>
    <row r="6" spans="1:20">
      <c r="A6" s="20" t="str">
        <f>Sheet2!A3</f>
        <v>V</v>
      </c>
      <c r="B6" s="20" t="str">
        <f>Sheet2!B3</f>
        <v>A</v>
      </c>
      <c r="C6" s="20" t="str">
        <f>Sheet2!C3</f>
        <v>V</v>
      </c>
      <c r="D6" s="20" t="str">
        <f>Sheet2!D3</f>
        <v>A</v>
      </c>
      <c r="E6" s="20" t="str">
        <f>Sheet2!E3</f>
        <v>Blue</v>
      </c>
      <c r="F6" s="20" t="str">
        <f>Sheet2!F3</f>
        <v>Green</v>
      </c>
      <c r="G6" s="20" t="str">
        <f>Sheet2!G3</f>
        <v>Yellow</v>
      </c>
      <c r="H6" s="20" t="str">
        <f>Sheet2!H3</f>
        <v>Orange</v>
      </c>
      <c r="I6" s="20" t="str">
        <f>Sheet2!I3</f>
        <v>Red</v>
      </c>
      <c r="J6" s="20" t="str">
        <f>Sheet2!J3</f>
        <v>None</v>
      </c>
      <c r="K6" s="20" t="str">
        <f>Sheet2!K3</f>
        <v>V</v>
      </c>
      <c r="L6" s="20" t="str">
        <f>Sheet2!L3</f>
        <v>A</v>
      </c>
      <c r="M6" s="20" t="str">
        <f>Sheet2!M3</f>
        <v>V</v>
      </c>
      <c r="N6" s="20" t="str">
        <f>Sheet2!N3</f>
        <v>A</v>
      </c>
      <c r="O6" s="20" t="str">
        <f>Sheet2!O3</f>
        <v>A</v>
      </c>
      <c r="P6" s="27">
        <f>(Sheet2!P3-$P$1)/$P$2*$P$3</f>
        <v>201.06192982974676</v>
      </c>
      <c r="Q6" s="25">
        <f>(Sheet2!Q3-$P$1)/$P$2*$P$3</f>
        <v>24.630086404143981</v>
      </c>
      <c r="R6" s="25">
        <f>(Sheet2!R3-$P$1)/$P$2*$P$3</f>
        <v>50.26548245743669</v>
      </c>
      <c r="S6" s="25">
        <f>(Sheet2!S3-$P$1)/$P$2*$P$3</f>
        <v>98.520345616575923</v>
      </c>
      <c r="T6" s="20"/>
    </row>
    <row r="7" spans="1:20">
      <c r="A7" s="22">
        <f>(Sheet2!A4-A$1)/(A$2-A$1)*A$3</f>
        <v>0.57142857142857106</v>
      </c>
      <c r="B7" s="22">
        <f>(Sheet2!B4-B$1)/(B$2-B$1)*B$3</f>
        <v>0</v>
      </c>
      <c r="C7" s="22">
        <f>(Sheet2!C4-C$1)/(C$2-C$1)*C$3</f>
        <v>1.0616113744075837</v>
      </c>
      <c r="D7" s="22">
        <f>(Sheet2!D4-D$1)/(D$2-D$1)*D$3</f>
        <v>0</v>
      </c>
      <c r="E7" s="22">
        <f>(Sheet2!E4-$E$1)/$E$2*$E$3</f>
        <v>140.18691588785043</v>
      </c>
      <c r="F7" s="22">
        <f>(Sheet2!F4-$E$1)/$E$2*$E$3</f>
        <v>130.43478260869566</v>
      </c>
      <c r="G7" s="22">
        <f>(Sheet2!G4-$E$1)/$E$2*$E$3</f>
        <v>121.95121951219512</v>
      </c>
      <c r="H7" s="22">
        <f>(Sheet2!H4-$E$1)/$E$2*$E$3</f>
        <v>113.20754716981133</v>
      </c>
      <c r="I7" s="22">
        <f>(Sheet2!I4-$E$1)/$E$2*$E$3</f>
        <v>101.69491525423729</v>
      </c>
      <c r="J7" s="22"/>
      <c r="K7" s="22">
        <f>(Sheet2!K4-K$1)/(K$2-K$1)*K$3</f>
        <v>0</v>
      </c>
      <c r="L7" s="22">
        <f>(Sheet2!L4-L$1)/(L$2-L$1)*L$3</f>
        <v>96</v>
      </c>
      <c r="M7" s="22">
        <f>(Sheet2!M4-M$1)/(M$2-M$1)*M$3</f>
        <v>0</v>
      </c>
      <c r="N7" s="22">
        <f>(Sheet2!N4-N$1)/(N$2-N$1)*N$3</f>
        <v>85.7</v>
      </c>
      <c r="O7" s="20" t="str">
        <f>Sheet2!O4</f>
        <v>None</v>
      </c>
      <c r="P7" s="28">
        <f>(Sheet2!P4-$Q$1)/$Q$2*$Q$3</f>
        <v>96</v>
      </c>
      <c r="Q7" s="22">
        <f>(Sheet2!Q4-$Q$1)/$Q$2*$Q$3</f>
        <v>40</v>
      </c>
      <c r="R7" s="22">
        <f>(Sheet2!R4-$Q$1)/$Q$2*$Q$3</f>
        <v>64</v>
      </c>
      <c r="S7" s="22">
        <f>(Sheet2!S4-$Q$1)/$Q$2*$Q$3</f>
        <v>84</v>
      </c>
      <c r="T7" s="20"/>
    </row>
    <row r="8" spans="1:20">
      <c r="A8" s="22">
        <f>(Sheet2!A5-A$1)/(A$2-A$1)*A$3</f>
        <v>0.76190476190476164</v>
      </c>
      <c r="B8" s="22">
        <f>(Sheet2!B5-B$1)/(B$2-B$1)*B$3</f>
        <v>2.5000000000000001E-2</v>
      </c>
      <c r="C8" s="22">
        <f>(Sheet2!C5-C$1)/(C$2-C$1)*C$3</f>
        <v>1.5165876777251188</v>
      </c>
      <c r="D8" s="22">
        <f>(Sheet2!D5-D$1)/(D$2-D$1)*D$3</f>
        <v>0.13999999999999999</v>
      </c>
      <c r="E8" s="22">
        <f>ABS((Sheet2!E10-$F$1)/$F$2*$F$3)</f>
        <v>91.318181818181813</v>
      </c>
      <c r="F8" s="22">
        <f>ABS((Sheet2!F10-$F$1)/$F$2*$F$3)</f>
        <v>71.060606060606062</v>
      </c>
      <c r="G8" s="22">
        <f>ABS((Sheet2!G10-$F$1)/$F$2*$F$3)</f>
        <v>62.72727272727272</v>
      </c>
      <c r="H8" s="22">
        <f>ABS((Sheet2!H10-$F$1)/$F$2*$F$3)</f>
        <v>46.18181818181818</v>
      </c>
      <c r="I8" s="22">
        <f>ABS((Sheet2!I10-$F$1)/$F$2*$F$3)</f>
        <v>27.745454545454546</v>
      </c>
      <c r="J8" s="22">
        <f>ABS((Sheet2!J10-$F$1)/$F$2*$F$3)</f>
        <v>88.969696969696969</v>
      </c>
      <c r="K8" s="22">
        <f>(Sheet2!K5-K$1)/(K$2-K$1)*K$3</f>
        <v>0</v>
      </c>
      <c r="L8" s="22">
        <f>(Sheet2!L5-L$1)/(L$2-L$1)*L$3</f>
        <v>96</v>
      </c>
      <c r="M8" s="22">
        <f>(Sheet2!M5-M$1)/(M$2-M$1)*M$3</f>
        <v>0</v>
      </c>
      <c r="N8" s="22">
        <f>(Sheet2!N5-N$1)/(N$2-N$1)*N$3</f>
        <v>85.15</v>
      </c>
      <c r="O8" s="20" t="str">
        <f>Sheet2!O5</f>
        <v>Blue</v>
      </c>
      <c r="P8" s="28">
        <f>(Sheet2!P5-$Q$1)/$Q$2*$Q$3</f>
        <v>66</v>
      </c>
      <c r="Q8" s="22">
        <f>(Sheet2!Q5-$Q$1)/$Q$2*$Q$3</f>
        <v>18</v>
      </c>
      <c r="R8" s="22">
        <f>(Sheet2!R5-$Q$1)/$Q$2*$Q$3</f>
        <v>34</v>
      </c>
      <c r="S8" s="22">
        <f>(Sheet2!S5-$Q$1)/$Q$2*$Q$3</f>
        <v>52</v>
      </c>
    </row>
    <row r="9" spans="1:20">
      <c r="A9" s="22">
        <f>(Sheet2!A6-A$1)/(A$2-A$1)*A$3</f>
        <v>1.5238095238095233</v>
      </c>
      <c r="B9" s="22">
        <f>(Sheet2!B6-B$1)/(B$2-B$1)*B$3</f>
        <v>0.19166666666666665</v>
      </c>
      <c r="C9" s="22">
        <f>(Sheet2!C6-C$1)/(C$2-C$1)*C$3</f>
        <v>2.2748815165876781</v>
      </c>
      <c r="D9" s="22">
        <f>(Sheet2!D6-D$1)/(D$2-D$1)*D$3</f>
        <v>0.44999999999999996</v>
      </c>
      <c r="E9" s="22">
        <f>ABS((Sheet2!E5-$F$1)/$F$2*$F$3)</f>
        <v>91.363636363636346</v>
      </c>
      <c r="F9" s="22">
        <f>ABS((Sheet2!F5-$F$1)/$F$2*$F$3)</f>
        <v>71</v>
      </c>
      <c r="G9" s="22">
        <f>ABS((Sheet2!G5-$F$1)/$F$2*$F$3)</f>
        <v>62.818181818181806</v>
      </c>
      <c r="H9" s="22">
        <f>ABS((Sheet2!H5-$F$1)/$F$2*$F$3)</f>
        <v>46.18181818181818</v>
      </c>
      <c r="I9" s="22">
        <f>ABS((Sheet2!I5-$F$1)/$F$2*$F$3)</f>
        <v>27.545454545454547</v>
      </c>
      <c r="J9" s="22">
        <f>ABS((Sheet2!J5-$F$1)/$F$2*$F$3)</f>
        <v>88.909090909090907</v>
      </c>
      <c r="K9" s="22">
        <f>(Sheet2!K6-K$1)/(K$2-K$1)*K$3</f>
        <v>17.440000000000001</v>
      </c>
      <c r="L9" s="22">
        <f>(Sheet2!L6-L$1)/(L$2-L$1)*L$3</f>
        <v>80</v>
      </c>
      <c r="M9" s="22">
        <f>(Sheet2!M6-M$1)/(M$2-M$1)*M$3</f>
        <v>2.4</v>
      </c>
      <c r="N9" s="22">
        <f>(Sheet2!N6-N$1)/(N$2-N$1)*N$3</f>
        <v>82.8</v>
      </c>
      <c r="O9" s="20" t="str">
        <f>Sheet2!O6</f>
        <v>Green</v>
      </c>
      <c r="P9" s="28">
        <f>(Sheet2!P6-$Q$1)/$Q$2*$Q$3</f>
        <v>34</v>
      </c>
      <c r="Q9" s="22">
        <f>(Sheet2!Q6-$Q$1)/$Q$2*$Q$3</f>
        <v>6</v>
      </c>
      <c r="R9" s="22">
        <f>(Sheet2!R6-$Q$1)/$Q$2*$Q$3</f>
        <v>14.000000000000002</v>
      </c>
      <c r="S9" s="22">
        <f>(Sheet2!S6-$Q$1)/$Q$2*$Q$3</f>
        <v>24</v>
      </c>
    </row>
    <row r="10" spans="1:20">
      <c r="A10" s="22">
        <f>(Sheet2!A7-A$1)/(A$2-A$1)*A$3</f>
        <v>2.285714285714286</v>
      </c>
      <c r="B10" s="22">
        <f>(Sheet2!B7-B$1)/(B$2-B$1)*B$3</f>
        <v>0.45833333333333331</v>
      </c>
      <c r="C10" s="22">
        <f>(Sheet2!C7-C$1)/(C$2-C$1)*C$3</f>
        <v>3.0331753554502376</v>
      </c>
      <c r="D10" s="22">
        <f>(Sheet2!D7-D$1)/(D$2-D$1)*D$3</f>
        <v>0.91</v>
      </c>
      <c r="E10" s="22">
        <f>ABS((Sheet2!E6-$F$1)/$F$2*$F$3)</f>
        <v>91.272727272727266</v>
      </c>
      <c r="F10" s="22">
        <f>ABS((Sheet2!F6-$F$1)/$F$2*$F$3)</f>
        <v>71.090909090909079</v>
      </c>
      <c r="G10" s="22">
        <f>ABS((Sheet2!G6-$F$1)/$F$2*$F$3)</f>
        <v>62.636363636363626</v>
      </c>
      <c r="H10" s="22">
        <f>ABS((Sheet2!H6-$F$1)/$F$2*$F$3)</f>
        <v>46.18181818181818</v>
      </c>
      <c r="I10" s="22">
        <f>ABS((Sheet2!I6-$F$1)/$F$2*$F$3)</f>
        <v>27.63636363636363</v>
      </c>
      <c r="J10" s="22">
        <f>ABS((Sheet2!J6-$F$1)/$F$2*$F$3)</f>
        <v>88.999999999999986</v>
      </c>
      <c r="K10" s="22">
        <f>(Sheet2!K7-K$1)/(K$2-K$1)*K$3</f>
        <v>27.360000000000003</v>
      </c>
      <c r="L10" s="22">
        <f>(Sheet2!L7-L$1)/(L$2-L$1)*L$3</f>
        <v>72</v>
      </c>
      <c r="M10" s="22">
        <f>(Sheet2!M7-M$1)/(M$2-M$1)*M$3</f>
        <v>6.2</v>
      </c>
      <c r="N10" s="22">
        <f>(Sheet2!N7-N$1)/(N$2-N$1)*N$3</f>
        <v>79.650000000000006</v>
      </c>
      <c r="O10" s="20"/>
    </row>
    <row r="11" spans="1:20">
      <c r="A11" s="22">
        <f>(Sheet2!A8-A$1)/(A$2-A$1)*A$3</f>
        <v>3.0476190476190479</v>
      </c>
      <c r="B11" s="22">
        <f>(Sheet2!B8-B$1)/(B$2-B$1)*B$3</f>
        <v>0.91666666666666663</v>
      </c>
      <c r="C11" s="22">
        <f>(Sheet2!C8-C$1)/(C$2-C$1)*C$3</f>
        <v>3.783886255924171</v>
      </c>
      <c r="D11" s="22">
        <f>(Sheet2!D8-D$1)/(D$2-D$1)*D$3</f>
        <v>1.59</v>
      </c>
      <c r="E11" s="22"/>
      <c r="F11" s="22">
        <f>ABS((Sheet2!F7-$F$1)/$F$2*$F$3)</f>
        <v>71.090909090909079</v>
      </c>
      <c r="G11" s="22">
        <f>ABS((Sheet2!G7-$F$1)/$F$2*$F$3)</f>
        <v>62.72727272727272</v>
      </c>
      <c r="H11" s="22"/>
      <c r="I11" s="22">
        <f>ABS((Sheet2!I7-$F$1)/$F$2*$F$3)</f>
        <v>27.818181818181813</v>
      </c>
      <c r="J11" s="22">
        <f>ABS((Sheet2!J7-$F$1)/$F$2*$F$3)</f>
        <v>88.999999999999986</v>
      </c>
      <c r="K11" s="22">
        <f>(Sheet2!K8-K$1)/(K$2-K$1)*K$3</f>
        <v>39.840000000000003</v>
      </c>
      <c r="L11" s="22">
        <f>(Sheet2!L8-L$1)/(L$2-L$1)*L$3</f>
        <v>64</v>
      </c>
      <c r="M11" s="22">
        <f>(Sheet2!M8-M$1)/(M$2-M$1)*M$3</f>
        <v>19.2</v>
      </c>
      <c r="N11" s="22">
        <f>(Sheet2!N8-N$1)/(N$2-N$1)*N$3</f>
        <v>67.099999999999994</v>
      </c>
    </row>
    <row r="12" spans="1:20">
      <c r="A12" s="22">
        <f>(Sheet2!A9-A$1)/(A$2-A$1)*A$3</f>
        <v>3.8095238095238093</v>
      </c>
      <c r="B12" s="22">
        <f>(Sheet2!B9-B$1)/(B$2-B$1)*B$3</f>
        <v>1.675</v>
      </c>
      <c r="C12" s="22">
        <f>(Sheet2!C9-C$1)/(C$2-C$1)*C$3</f>
        <v>4.5497630331753562</v>
      </c>
      <c r="D12" s="22">
        <f>(Sheet2!D9-D$1)/(D$2-D$1)*D$3</f>
        <v>2.5499999999999998</v>
      </c>
      <c r="E12" s="22"/>
      <c r="F12" s="22"/>
      <c r="G12" s="22"/>
      <c r="H12" s="22"/>
      <c r="I12" s="22">
        <f>ABS((Sheet2!I8-$F$1)/$F$2*$F$3)</f>
        <v>27.818181818181813</v>
      </c>
      <c r="J12" s="22"/>
      <c r="K12" s="22">
        <f>(Sheet2!K9-K$1)/(K$2-K$1)*K$3</f>
        <v>53.6</v>
      </c>
      <c r="L12" s="22">
        <f>(Sheet2!L9-L$1)/(L$2-L$1)*L$3</f>
        <v>50</v>
      </c>
      <c r="M12" s="22">
        <f>(Sheet2!M9-M$1)/(M$2-M$1)*M$3</f>
        <v>25.4</v>
      </c>
      <c r="N12" s="22">
        <f>(Sheet2!N9-N$1)/(N$2-N$1)*N$3</f>
        <v>61.8</v>
      </c>
    </row>
    <row r="13" spans="1:20">
      <c r="A13" s="22">
        <f>(Sheet2!A10-A$1)/(A$2-A$1)*A$3</f>
        <v>4.5714285714285712</v>
      </c>
      <c r="B13" s="22">
        <f>(Sheet2!B10-B$1)/(B$2-B$1)*B$3</f>
        <v>2.9083333333333332</v>
      </c>
      <c r="C13" s="22">
        <f>(Sheet2!C10-C$1)/(C$2-C$1)*C$3</f>
        <v>5.3080568720379153</v>
      </c>
      <c r="D13" s="22">
        <f>(Sheet2!D10-D$1)/(D$2-D$1)*D$3</f>
        <v>3.8299999999999992</v>
      </c>
      <c r="E13" s="22"/>
      <c r="F13" s="22"/>
      <c r="G13" s="22"/>
      <c r="H13" s="22"/>
      <c r="I13" s="22">
        <f>ABS((Sheet2!I9-$F$1)/$F$2*$F$3)</f>
        <v>27.909090909090907</v>
      </c>
      <c r="J13" s="22"/>
      <c r="K13" s="22">
        <f>(Sheet2!K10-K$1)/(K$2-K$1)*K$3</f>
        <v>55.199999999999996</v>
      </c>
      <c r="L13" s="22">
        <f>(Sheet2!L10-L$1)/(L$2-L$1)*L$3</f>
        <v>50</v>
      </c>
      <c r="M13" s="22">
        <f>(Sheet2!M10-M$1)/(M$2-M$1)*M$3</f>
        <v>34.799999999999997</v>
      </c>
      <c r="N13" s="22">
        <f>(Sheet2!N10-N$1)/(N$2-N$1)*N$3</f>
        <v>53.5</v>
      </c>
    </row>
    <row r="14" spans="1:20">
      <c r="A14" s="22">
        <f>(Sheet2!A11-A$1)/(A$2-A$1)*A$3</f>
        <v>5.333333333333333</v>
      </c>
      <c r="B14" s="22">
        <f>(Sheet2!B11-B$1)/(B$2-B$1)*B$3</f>
        <v>4.5249999999999995</v>
      </c>
      <c r="C14" s="22">
        <f>(Sheet2!C11-C$1)/(C$2-C$1)*C$3</f>
        <v>6.0663507109004744</v>
      </c>
      <c r="D14" s="22">
        <f>(Sheet2!D11-D$1)/(D$2-D$1)*D$3</f>
        <v>5.4700000000000006</v>
      </c>
      <c r="J14" s="22"/>
      <c r="K14" s="22">
        <f>(Sheet2!K11-K$1)/(K$2-K$1)*K$3</f>
        <v>70.56</v>
      </c>
      <c r="L14" s="22">
        <f>(Sheet2!L11-L$1)/(L$2-L$1)*L$3</f>
        <v>40</v>
      </c>
      <c r="M14" s="22">
        <f>(Sheet2!M11-M$1)/(M$2-M$1)*M$3</f>
        <v>40.4</v>
      </c>
      <c r="N14" s="22">
        <f>(Sheet2!N11-N$1)/(N$2-N$1)*N$3</f>
        <v>48.8</v>
      </c>
    </row>
    <row r="15" spans="1:20">
      <c r="A15" s="22">
        <f>(Sheet2!A12-A$1)/(A$2-A$1)*A$3</f>
        <v>6.0952380952380958</v>
      </c>
      <c r="B15" s="22">
        <f>(Sheet2!B12-B$1)/(B$2-B$1)*B$3</f>
        <v>6.4166666666666661</v>
      </c>
      <c r="C15" s="22">
        <f>(Sheet2!C12-C$1)/(C$2-C$1)*C$3</f>
        <v>6.8246445497630335</v>
      </c>
      <c r="D15" s="22">
        <f>(Sheet2!D12-D$1)/(D$2-D$1)*D$3</f>
        <v>7.44</v>
      </c>
      <c r="J15" s="22"/>
      <c r="K15" s="22">
        <f>(Sheet2!K12-K$1)/(K$2-K$1)*K$3</f>
        <v>71.52</v>
      </c>
      <c r="L15" s="22">
        <f>(Sheet2!L12-L$1)/(L$2-L$1)*L$3</f>
        <v>38</v>
      </c>
      <c r="M15" s="22">
        <f>(Sheet2!M12-M$1)/(M$2-M$1)*M$3</f>
        <v>48.999999999999993</v>
      </c>
      <c r="N15" s="22">
        <f>(Sheet2!N12-N$1)/(N$2-N$1)*N$3</f>
        <v>40.6</v>
      </c>
    </row>
    <row r="16" spans="1:20">
      <c r="A16" s="22">
        <f>(Sheet2!A13-A$1)/(A$2-A$1)*A$3</f>
        <v>6.8571428571428577</v>
      </c>
      <c r="B16" s="22">
        <f>(Sheet2!B13-B$1)/(B$2-B$1)*B$3</f>
        <v>8.6333333333333329</v>
      </c>
      <c r="C16" s="22">
        <f>(Sheet2!C13-C$1)/(C$2-C$1)*C$3</f>
        <v>7.5829383886255917</v>
      </c>
      <c r="D16" s="22">
        <f>(Sheet2!D13-D$1)/(D$2-D$1)*D$3</f>
        <v>9.61</v>
      </c>
      <c r="J16" s="22"/>
      <c r="K16" s="22">
        <f>(Sheet2!K13-K$1)/(K$2-K$1)*K$3</f>
        <v>81.28</v>
      </c>
      <c r="L16" s="22">
        <f>(Sheet2!L13-L$1)/(L$2-L$1)*L$3</f>
        <v>33.739999999999995</v>
      </c>
      <c r="M16" s="22">
        <f>(Sheet2!M13-M$1)/(M$2-M$1)*M$3</f>
        <v>55</v>
      </c>
      <c r="N16" s="22">
        <f>(Sheet2!N13-N$1)/(N$2-N$1)*N$3</f>
        <v>37.15</v>
      </c>
    </row>
    <row r="17" spans="1:14">
      <c r="A17" s="22">
        <f>(Sheet2!A14-A$1)/(A$2-A$1)*A$3</f>
        <v>7.6190476190476186</v>
      </c>
      <c r="B17" s="22">
        <f>(Sheet2!B14-B$1)/(B$2-B$1)*B$3</f>
        <v>11</v>
      </c>
      <c r="C17" s="22">
        <f>(Sheet2!C14-C$1)/(C$2-C$1)*C$3</f>
        <v>8.3412322274881525</v>
      </c>
      <c r="D17" s="22">
        <f>(Sheet2!D14-D$1)/(D$2-D$1)*D$3</f>
        <v>12.040000000000001</v>
      </c>
      <c r="J17" s="22">
        <f>(Sheet2!J4-$E$73)/$E$74*$E$75</f>
        <v>0</v>
      </c>
      <c r="K17" s="22">
        <f>(Sheet2!K14-K$1)/(K$2-K$1)*K$3</f>
        <v>82.72</v>
      </c>
      <c r="L17" s="22">
        <f>(Sheet2!L14-L$1)/(L$2-L$1)*L$3</f>
        <v>33.080000000000005</v>
      </c>
      <c r="M17" s="22">
        <f>(Sheet2!M14-M$1)/(M$2-M$1)*M$3</f>
        <v>65.400000000000006</v>
      </c>
      <c r="N17" s="22">
        <f>(Sheet2!N14-N$1)/(N$2-N$1)*N$3</f>
        <v>29.75</v>
      </c>
    </row>
    <row r="18" spans="1:14">
      <c r="A18" s="22">
        <f>(Sheet2!A15-A$1)/(A$2-A$1)*A$3</f>
        <v>7.6190476190476186</v>
      </c>
      <c r="B18" s="22">
        <f>(Sheet2!B15-B$1)/(B$2-B$1)*B$3</f>
        <v>10.866666666666667</v>
      </c>
      <c r="C18" s="22">
        <f>(Sheet2!C15-C$1)/(C$2-C$1)*C$3</f>
        <v>8.3412322274881525</v>
      </c>
      <c r="D18" s="22">
        <f>(Sheet2!D15-D$1)/(D$2-D$1)*D$3</f>
        <v>11.44</v>
      </c>
      <c r="J18" s="20">
        <f>ABS((Sheet2!J10-$F$73)/$F$74*$F$75)</f>
        <v>58.720000000000006</v>
      </c>
      <c r="K18" s="22">
        <f>(Sheet2!K15-K$1)/(K$2-K$1)*K$3</f>
        <v>93.6</v>
      </c>
      <c r="L18" s="22">
        <f>(Sheet2!L15-L$1)/(L$2-L$1)*L$3</f>
        <v>26.239999999999995</v>
      </c>
      <c r="M18" s="22">
        <f>(Sheet2!M15-M$1)/(M$2-M$1)*M$3</f>
        <v>73.599999999999994</v>
      </c>
      <c r="N18" s="22">
        <f>(Sheet2!N15-N$1)/(N$2-N$1)*N$3</f>
        <v>24.7</v>
      </c>
    </row>
    <row r="19" spans="1:14">
      <c r="A19" s="22">
        <f>(Sheet2!A16-A$1)/(A$2-A$1)*A$3</f>
        <v>15.238095238095237</v>
      </c>
      <c r="B19" s="22">
        <f>(Sheet2!B16-B$1)/(B$2-B$1)*B$3</f>
        <v>34.166666666666664</v>
      </c>
      <c r="C19" s="22">
        <f>(Sheet2!C16-C$1)/(C$2-C$1)*C$3</f>
        <v>15.924170616113745</v>
      </c>
      <c r="D19" s="22">
        <f>(Sheet2!D16-D$1)/(D$2-D$1)*D$3</f>
        <v>34</v>
      </c>
      <c r="E19" s="20"/>
      <c r="F19" s="20"/>
      <c r="G19" s="20"/>
      <c r="H19" s="20"/>
      <c r="I19" s="20"/>
      <c r="J19" s="20"/>
      <c r="K19" s="22">
        <f>(Sheet2!K16-K$1)/(K$2-K$1)*K$3</f>
        <v>99.36</v>
      </c>
      <c r="L19" s="22">
        <f>(Sheet2!L16-L$1)/(L$2-L$1)*L$3</f>
        <v>22.98</v>
      </c>
      <c r="M19" s="22">
        <f>(Sheet2!M16-M$1)/(M$2-M$1)*M$3</f>
        <v>75.199999999999989</v>
      </c>
      <c r="N19" s="22">
        <f>(Sheet2!N16-N$1)/(N$2-N$1)*N$3</f>
        <v>23.5</v>
      </c>
    </row>
    <row r="20" spans="1:14">
      <c r="A20" s="22">
        <f>(Sheet2!A17-A$1)/(A$2-A$1)*A$3</f>
        <v>22.857142857142854</v>
      </c>
      <c r="B20" s="22">
        <f>(Sheet2!B17-B$1)/(B$2-B$1)*B$3</f>
        <v>52.5</v>
      </c>
      <c r="C20" s="22">
        <f>(Sheet2!C17-C$1)/(C$2-C$1)*C$3</f>
        <v>23.582938388625593</v>
      </c>
      <c r="D20" s="22">
        <f>(Sheet2!D17-D$1)/(D$2-D$1)*D$3</f>
        <v>50</v>
      </c>
      <c r="E20" s="22"/>
      <c r="F20" s="22"/>
      <c r="G20" s="22"/>
      <c r="H20" s="22"/>
      <c r="I20" s="22"/>
      <c r="J20" s="22"/>
      <c r="K20" s="22">
        <f>(Sheet2!K17-K$1)/(K$2-K$1)*K$3</f>
        <v>100.64</v>
      </c>
      <c r="L20" s="22">
        <f>(Sheet2!L17-L$1)/(L$2-L$1)*L$3</f>
        <v>22.36</v>
      </c>
      <c r="M20" s="22">
        <f>(Sheet2!M17-M$1)/(M$2-M$1)*M$3</f>
        <v>90.399999999999991</v>
      </c>
      <c r="N20" s="22">
        <f>(Sheet2!N17-N$1)/(N$2-N$1)*N$3</f>
        <v>15.65</v>
      </c>
    </row>
    <row r="21" spans="1:14">
      <c r="A21" s="22">
        <f>(Sheet2!A18-A$1)/(A$2-A$1)*A$3</f>
        <v>30.476190476190474</v>
      </c>
      <c r="B21" s="22">
        <f>(Sheet2!B18-B$1)/(B$2-B$1)*B$3</f>
        <v>65</v>
      </c>
      <c r="C21" s="22">
        <f>(Sheet2!C18-C$1)/(C$2-C$1)*C$3</f>
        <v>31.090047393364927</v>
      </c>
      <c r="D21" s="22">
        <f>(Sheet2!D18-D$1)/(D$2-D$1)*D$3</f>
        <v>62</v>
      </c>
      <c r="K21" s="22">
        <f>(Sheet2!K18-K$1)/(K$2-K$1)*K$3</f>
        <v>115.03999999999999</v>
      </c>
      <c r="L21" s="22">
        <f>(Sheet2!L18-L$1)/(L$2-L$1)*L$3</f>
        <v>14.92</v>
      </c>
      <c r="M21" s="22">
        <f>(Sheet2!M18-M$1)/(M$2-M$1)*M$3</f>
        <v>91.4</v>
      </c>
      <c r="N21" s="22">
        <f>(Sheet2!N18-N$1)/(N$2-N$1)*N$3</f>
        <v>15.15</v>
      </c>
    </row>
    <row r="22" spans="1:14">
      <c r="A22" s="22">
        <f>(Sheet2!A19-A$1)/(A$2-A$1)*A$3</f>
        <v>38.095238095238095</v>
      </c>
      <c r="B22" s="22">
        <f>(Sheet2!B19-B$1)/(B$2-B$1)*B$3</f>
        <v>71.666666666666671</v>
      </c>
      <c r="C22" s="22">
        <f>(Sheet2!C19-C$1)/(C$2-C$1)*C$3</f>
        <v>38.672985781990519</v>
      </c>
      <c r="D22" s="22">
        <f>(Sheet2!D19-D$1)/(D$2-D$1)*D$3</f>
        <v>68</v>
      </c>
      <c r="E22" s="20">
        <v>10</v>
      </c>
      <c r="F22" s="20">
        <v>94.6</v>
      </c>
      <c r="G22" s="20">
        <f>F22-E22</f>
        <v>84.6</v>
      </c>
      <c r="H22">
        <f>G22/F3*F2</f>
        <v>0.93060000000000009</v>
      </c>
      <c r="K22" s="22">
        <f>(Sheet2!K19-K$1)/(K$2-K$1)*K$3</f>
        <v>118.4</v>
      </c>
      <c r="L22" s="22">
        <f>(Sheet2!L19-L$1)/(L$2-L$1)*L$3</f>
        <v>13.440000000000001</v>
      </c>
      <c r="M22" s="22">
        <f>(Sheet2!M19-M$1)/(M$2-M$1)*M$3</f>
        <v>100.8</v>
      </c>
      <c r="N22" s="22">
        <f>(Sheet2!N19-N$1)/(N$2-N$1)*N$3</f>
        <v>11.4</v>
      </c>
    </row>
    <row r="23" spans="1:14">
      <c r="A23" s="22">
        <f>(Sheet2!A20-A$1)/(A$2-A$1)*A$3</f>
        <v>45.714285714285708</v>
      </c>
      <c r="B23" s="22">
        <f>(Sheet2!B20-B$1)/(B$2-B$1)*B$3</f>
        <v>74.166666666666671</v>
      </c>
      <c r="C23" s="22">
        <f>(Sheet2!C20-C$1)/(C$2-C$1)*C$3</f>
        <v>46.180094786729853</v>
      </c>
      <c r="D23" s="22">
        <f>(Sheet2!D20-D$1)/(D$2-D$1)*D$3</f>
        <v>74</v>
      </c>
      <c r="E23" s="20"/>
      <c r="F23" s="20"/>
      <c r="G23" s="20">
        <v>53</v>
      </c>
      <c r="H23">
        <f>G23/E$3*E$2</f>
        <v>265000000000000</v>
      </c>
      <c r="I23">
        <f>6.626*POWER(10,-34)</f>
        <v>6.6260000000000015E-34</v>
      </c>
      <c r="K23" s="22">
        <f>(Sheet2!K20-K$1)/(K$2-K$1)*K$3</f>
        <v>125.44</v>
      </c>
      <c r="L23" s="22">
        <f>(Sheet2!L20-L$1)/(L$2-L$1)*L$3</f>
        <v>10.280000000000001</v>
      </c>
      <c r="M23" s="22">
        <f>(Sheet2!M20-M$1)/(M$2-M$1)*M$3</f>
        <v>105.60000000000001</v>
      </c>
      <c r="N23" s="22">
        <f>(Sheet2!N20-N$1)/(N$2-N$1)*N$3</f>
        <v>9.65</v>
      </c>
    </row>
    <row r="24" spans="1:14">
      <c r="A24" s="22">
        <f>(Sheet2!A21-A$1)/(A$2-A$1)*A$3</f>
        <v>53.333333333333329</v>
      </c>
      <c r="B24" s="22">
        <f>(Sheet2!B21-B$1)/(B$2-B$1)*B$3</f>
        <v>76.666666666666671</v>
      </c>
      <c r="C24" s="22">
        <f>(Sheet2!C21-C$1)/(C$2-C$1)*C$3</f>
        <v>53.838862559241704</v>
      </c>
      <c r="D24" s="22">
        <f>(Sheet2!D21-D$1)/(D$2-D$1)*D$3</f>
        <v>78</v>
      </c>
      <c r="G24">
        <f>1.6021*POWER(10,-19)</f>
        <v>1.6021E-19</v>
      </c>
      <c r="H24">
        <f>H22/H23</f>
        <v>3.5116981132075477E-15</v>
      </c>
      <c r="I24">
        <f>G24*H24</f>
        <v>5.6260915471698125E-34</v>
      </c>
      <c r="K24" s="22">
        <f>(Sheet2!K21-K$1)/(K$2-K$1)*K$3</f>
        <v>136</v>
      </c>
      <c r="L24" s="22">
        <f>(Sheet2!L21-L$1)/(L$2-L$1)*L$3</f>
        <v>6.2399999999999993</v>
      </c>
      <c r="M24" s="22">
        <f>(Sheet2!M21-M$1)/(M$2-M$1)*M$3</f>
        <v>107.2</v>
      </c>
      <c r="N24" s="22">
        <f>(Sheet2!N21-N$1)/(N$2-N$1)*N$3</f>
        <v>9.15</v>
      </c>
    </row>
    <row r="25" spans="1:14">
      <c r="A25" s="22">
        <f>(Sheet2!A22-A$1)/(A$2-A$1)*A$3</f>
        <v>60.952380952380949</v>
      </c>
      <c r="B25" s="22">
        <f>(Sheet2!B22-B$1)/(B$2-B$1)*B$3</f>
        <v>79.166666666666657</v>
      </c>
      <c r="C25" s="22">
        <f>(Sheet2!C22-C$1)/(C$2-C$1)*C$3</f>
        <v>61.345971563981038</v>
      </c>
      <c r="D25" s="22">
        <f>(Sheet2!D22-D$1)/(D$2-D$1)*D$3</f>
        <v>79</v>
      </c>
      <c r="E25">
        <v>22.5</v>
      </c>
      <c r="F25">
        <v>92.3</v>
      </c>
      <c r="G25" s="20">
        <f>F25-E25</f>
        <v>69.8</v>
      </c>
      <c r="H25">
        <f>G25/F$3*F$2</f>
        <v>0.76780000000000004</v>
      </c>
      <c r="K25" s="22">
        <f>(Sheet2!K22-K$1)/(K$2-K$1)*K$3</f>
        <v>140.47999999999999</v>
      </c>
      <c r="L25" s="22">
        <f>(Sheet2!L22-L$1)/(L$2-L$1)*L$3</f>
        <v>4.8</v>
      </c>
      <c r="M25" s="22">
        <f>(Sheet2!M22-M$1)/(M$2-M$1)*M$3</f>
        <v>118.99999999999999</v>
      </c>
      <c r="N25" s="22">
        <f>(Sheet2!N22-N$1)/(N$2-N$1)*N$3</f>
        <v>5.8</v>
      </c>
    </row>
    <row r="26" spans="1:14">
      <c r="A26" s="22">
        <f>(Sheet2!A23-A$1)/(A$2-A$1)*A$3</f>
        <v>68.571428571428569</v>
      </c>
      <c r="B26" s="22">
        <f>(Sheet2!B23-B$1)/(B$2-B$1)*B$3</f>
        <v>81.666666666666671</v>
      </c>
      <c r="C26" s="22">
        <f>(Sheet2!C23-C$1)/(C$2-C$1)*C$3</f>
        <v>69.004739336492889</v>
      </c>
      <c r="D26" s="22">
        <f>(Sheet2!D23-D$1)/(D$2-D$1)*D$3</f>
        <v>82</v>
      </c>
      <c r="G26">
        <v>40</v>
      </c>
      <c r="H26" s="37">
        <f>G26/E$3*E$2</f>
        <v>200000000000000</v>
      </c>
      <c r="I26">
        <f>6.626*POWER(10,-34)</f>
        <v>6.6260000000000015E-34</v>
      </c>
      <c r="K26" s="22">
        <f>(Sheet2!K23-K$1)/(K$2-K$1)*K$3</f>
        <v>142.56</v>
      </c>
      <c r="L26" s="22">
        <f>(Sheet2!L23-L$1)/(L$2-L$1)*L$3</f>
        <v>4.1000000000000005</v>
      </c>
      <c r="M26" s="22">
        <f>(Sheet2!M23-M$1)/(M$2-M$1)*M$3</f>
        <v>119.6</v>
      </c>
      <c r="N26" s="22">
        <f>(Sheet2!N23-N$1)/(N$2-N$1)*N$3</f>
        <v>5.65</v>
      </c>
    </row>
    <row r="27" spans="1:14">
      <c r="A27" s="22">
        <f>(Sheet2!A24-A$1)/(A$2-A$1)*A$3</f>
        <v>76.266666666666666</v>
      </c>
      <c r="B27" s="22">
        <f>(Sheet2!B24-B$1)/(B$2-B$1)*B$3</f>
        <v>82.5</v>
      </c>
      <c r="C27" s="22">
        <f>(Sheet2!C24-C$1)/(C$2-C$1)*C$3</f>
        <v>76.587677725118482</v>
      </c>
      <c r="D27" s="22">
        <f>(Sheet2!D24-D$1)/(D$2-D$1)*D$3</f>
        <v>83</v>
      </c>
      <c r="G27">
        <f>1.6021*POWER(10,-19)</f>
        <v>1.6021E-19</v>
      </c>
      <c r="H27">
        <f>H25/H26</f>
        <v>3.8390000000000003E-15</v>
      </c>
      <c r="I27">
        <f>G27*H27</f>
        <v>6.1504619000000001E-34</v>
      </c>
      <c r="J27" s="38">
        <f>I27/I26-1</f>
        <v>-7.1768502867491923E-2</v>
      </c>
      <c r="K27" s="22">
        <f>(Sheet2!K24-K$1)/(K$2-K$1)*K$3</f>
        <v>147.36000000000001</v>
      </c>
      <c r="L27" s="22">
        <f>(Sheet2!L24-L$1)/(L$2-L$1)*L$3</f>
        <v>2.6199999999999997</v>
      </c>
      <c r="M27" s="22">
        <f>(Sheet2!M24-M$1)/(M$2-M$1)*M$3</f>
        <v>123.79999999999998</v>
      </c>
      <c r="N27" s="22">
        <f>(Sheet2!N24-N$1)/(N$2-N$1)*N$3</f>
        <v>4.6500000000000004</v>
      </c>
    </row>
    <row r="28" spans="1:14">
      <c r="A28" s="22">
        <f>(Sheet2!A25-A$1)/(A$2-A$1)*A$3</f>
        <v>83.885714285714272</v>
      </c>
      <c r="B28" s="22">
        <f>(Sheet2!B25-B$1)/(B$2-B$1)*B$3</f>
        <v>83.333333333333343</v>
      </c>
      <c r="C28" s="22">
        <f>(Sheet2!C25-C$1)/(C$2-C$1)*C$3</f>
        <v>84.246445497630319</v>
      </c>
      <c r="D28" s="22">
        <f>(Sheet2!D25-D$1)/(D$2-D$1)*D$3</f>
        <v>86</v>
      </c>
      <c r="G28">
        <f>3/2</f>
        <v>1.5</v>
      </c>
      <c r="H28" s="37">
        <f>G28/E$3*E$2</f>
        <v>7500000000000</v>
      </c>
      <c r="K28" s="22">
        <f>(Sheet2!K25-K$1)/(K$2-K$1)*K$3</f>
        <v>149.44</v>
      </c>
      <c r="L28" s="22">
        <f>(Sheet2!L25-L$1)/(L$2-L$1)*L$3</f>
        <v>1.9600000000000002</v>
      </c>
      <c r="M28" s="22">
        <f>(Sheet2!M25-M$1)/(M$2-M$1)*M$3</f>
        <v>125.19999999999999</v>
      </c>
      <c r="N28" s="22">
        <f>(Sheet2!N25-N$1)/(N$2-N$1)*N$3</f>
        <v>4.5</v>
      </c>
    </row>
    <row r="29" spans="1:14">
      <c r="A29" s="22">
        <f>(Sheet2!A26-A$1)/(A$2-A$1)*A$3</f>
        <v>91.428571428571416</v>
      </c>
      <c r="B29" s="22">
        <f>(Sheet2!B26-B$1)/(B$2-B$1)*B$3</f>
        <v>85.833333333333329</v>
      </c>
      <c r="C29" s="22">
        <f>(Sheet2!C26-C$1)/(C$2-C$1)*C$3</f>
        <v>91.829383886255926</v>
      </c>
      <c r="D29" s="22">
        <f>(Sheet2!D26-D$1)/(D$2-D$1)*D$3</f>
        <v>87</v>
      </c>
      <c r="F29">
        <f>SQRT(POWER(G28/G25,2)+POWER(G29/G26,2))</f>
        <v>3.2966935988687156E-2</v>
      </c>
      <c r="G29">
        <f>2/2</f>
        <v>1</v>
      </c>
      <c r="H29">
        <f>H27/H28</f>
        <v>5.1186666666666668E-28</v>
      </c>
      <c r="K29" s="22">
        <f>(Sheet2!K26-K$1)/(K$2-K$1)*K$3</f>
        <v>150.39999999999998</v>
      </c>
      <c r="L29" s="22">
        <f>(Sheet2!L26-L$1)/(L$2-L$1)*L$3</f>
        <v>1.6800000000000002</v>
      </c>
      <c r="M29" s="22">
        <f>(Sheet2!M26-M$1)/(M$2-M$1)*M$3</f>
        <v>133.19999999999999</v>
      </c>
      <c r="N29" s="22">
        <f>(Sheet2!N26-N$1)/(N$2-N$1)*N$3</f>
        <v>2.85</v>
      </c>
    </row>
    <row r="30" spans="1:14">
      <c r="A30" s="22">
        <f>(Sheet2!A27-A$1)/(A$2-A$1)*A$3</f>
        <v>99.047619047619051</v>
      </c>
      <c r="B30" s="22">
        <f>(Sheet2!B27-B$1)/(B$2-B$1)*B$3</f>
        <v>88.333333333333329</v>
      </c>
      <c r="C30" s="22">
        <f>(Sheet2!C27-C$1)/(C$2-C$1)*C$3</f>
        <v>99.33649289099526</v>
      </c>
      <c r="D30" s="22">
        <f>(Sheet2!D27-D$1)/(D$2-D$1)*D$3</f>
        <v>87</v>
      </c>
      <c r="K30" s="22">
        <f>(Sheet2!K27-K$1)/(K$2-K$1)*K$3</f>
        <v>150.56</v>
      </c>
      <c r="L30" s="22">
        <f>(Sheet2!L27-L$1)/(L$2-L$1)*L$3</f>
        <v>1.6</v>
      </c>
      <c r="M30" s="22">
        <f>(Sheet2!M27-M$1)/(M$2-M$1)*M$3</f>
        <v>139.39999999999998</v>
      </c>
      <c r="N30" s="22">
        <f>(Sheet2!N27-N$1)/(N$2-N$1)*N$3</f>
        <v>1.9</v>
      </c>
    </row>
    <row r="31" spans="1:14">
      <c r="A31" s="22">
        <f>(Sheet2!A28-A$1)/(A$2-A$1)*A$3</f>
        <v>106.66666666666666</v>
      </c>
      <c r="B31" s="22">
        <f>(Sheet2!B28-B$1)/(B$2-B$1)*B$3</f>
        <v>89.166666666666671</v>
      </c>
      <c r="C31" s="22">
        <f>(Sheet2!C28-C$1)/(C$2-C$1)*C$3</f>
        <v>106.91943127962084</v>
      </c>
      <c r="D31" s="22">
        <f>(Sheet2!D28-D$1)/(D$2-D$1)*D$3</f>
        <v>88</v>
      </c>
      <c r="K31" s="22">
        <f>(Sheet2!K28-K$1)/(K$2-K$1)*K$3</f>
        <v>151.19999999999999</v>
      </c>
      <c r="L31" s="22">
        <f>(Sheet2!L28-L$1)/(L$2-L$1)*L$3</f>
        <v>1.44</v>
      </c>
      <c r="M31" s="22">
        <f>(Sheet2!M28-M$1)/(M$2-M$1)*M$3</f>
        <v>140.99999999999997</v>
      </c>
      <c r="N31" s="22">
        <f>(Sheet2!N28-N$1)/(N$2-N$1)*N$3</f>
        <v>1.6500000000000001</v>
      </c>
    </row>
    <row r="32" spans="1:14">
      <c r="A32" s="22">
        <f>(Sheet2!A29-A$1)/(A$2-A$1)*A$3</f>
        <v>114.28571428571429</v>
      </c>
      <c r="B32" s="22">
        <f>(Sheet2!B29-B$1)/(B$2-B$1)*B$3</f>
        <v>90</v>
      </c>
      <c r="C32" s="22">
        <f>(Sheet2!C29-C$1)/(C$2-C$1)*C$3</f>
        <v>114.50236966824644</v>
      </c>
      <c r="D32" s="22">
        <f>(Sheet2!D29-D$1)/(D$2-D$1)*D$3</f>
        <v>89</v>
      </c>
      <c r="K32" s="22">
        <f>(Sheet2!K29-K$1)/(K$2-K$1)*K$3</f>
        <v>152.63999999999999</v>
      </c>
      <c r="L32" s="22">
        <f>(Sheet2!L29-L$1)/(L$2-L$1)*L$3</f>
        <v>1.08</v>
      </c>
      <c r="M32" s="22">
        <f>(Sheet2!M29-M$1)/(M$2-M$1)*M$3</f>
        <v>145.39999999999998</v>
      </c>
      <c r="N32" s="22">
        <f>(Sheet2!N29-N$1)/(N$2-N$1)*N$3</f>
        <v>1.1000000000000001</v>
      </c>
    </row>
    <row r="33" spans="1:14">
      <c r="A33" s="22">
        <f>(Sheet2!A30-A$1)/(A$2-A$1)*A$3</f>
        <v>121.9047619047619</v>
      </c>
      <c r="B33" s="22">
        <f>(Sheet2!B30-B$1)/(B$2-B$1)*B$3</f>
        <v>90.833333333333329</v>
      </c>
      <c r="C33" s="22">
        <f>(Sheet2!C30-C$1)/(C$2-C$1)*C$3</f>
        <v>122.08530805687204</v>
      </c>
      <c r="D33" s="22">
        <f>(Sheet2!D30-D$1)/(D$2-D$1)*D$3</f>
        <v>90</v>
      </c>
      <c r="K33" s="22">
        <f>(Sheet2!K30-K$1)/(K$2-K$1)*K$3</f>
        <v>153.28</v>
      </c>
      <c r="L33" s="22">
        <f>(Sheet2!L30-L$1)/(L$2-L$1)*L$3</f>
        <v>0.86</v>
      </c>
      <c r="M33" s="22">
        <f>(Sheet2!M30-M$1)/(M$2-M$1)*M$3</f>
        <v>147</v>
      </c>
      <c r="N33" s="22">
        <f>(Sheet2!N30-N$1)/(N$2-N$1)*N$3</f>
        <v>0.95</v>
      </c>
    </row>
    <row r="34" spans="1:14">
      <c r="A34" s="22">
        <f>(Sheet2!A31-A$1)/(A$2-A$1)*A$3</f>
        <v>129.52380952380952</v>
      </c>
      <c r="B34" s="22">
        <f>(Sheet2!B31-B$1)/(B$2-B$1)*B$3</f>
        <v>90.833333333333329</v>
      </c>
      <c r="C34" s="22">
        <f>(Sheet2!C31-C$1)/(C$2-C$1)*C$3</f>
        <v>129.66824644549763</v>
      </c>
      <c r="D34" s="22">
        <f>(Sheet2!D31-D$1)/(D$2-D$1)*D$3</f>
        <v>91</v>
      </c>
      <c r="K34" s="22">
        <f>(Sheet2!K31-K$1)/(K$2-K$1)*K$3</f>
        <v>154.07999999999998</v>
      </c>
      <c r="L34" s="22">
        <f>(Sheet2!L31-L$1)/(L$2-L$1)*L$3</f>
        <v>0.64</v>
      </c>
      <c r="M34" s="22">
        <f>(Sheet2!M31-M$1)/(M$2-M$1)*M$3</f>
        <v>150.19999999999999</v>
      </c>
      <c r="N34" s="22">
        <f>(Sheet2!N31-N$1)/(N$2-N$1)*N$3</f>
        <v>0.6</v>
      </c>
    </row>
    <row r="35" spans="1:14">
      <c r="A35" s="22">
        <f>(Sheet2!A32-A$1)/(A$2-A$1)*A$3</f>
        <v>137.14285714285714</v>
      </c>
      <c r="B35" s="22">
        <f>(Sheet2!B32-B$1)/(B$2-B$1)*B$3</f>
        <v>91.666666666666657</v>
      </c>
      <c r="C35" s="22">
        <f>(Sheet2!C32-C$1)/(C$2-C$1)*C$3</f>
        <v>137.25118483412322</v>
      </c>
      <c r="D35" s="22">
        <f>(Sheet2!D32-D$1)/(D$2-D$1)*D$3</f>
        <v>91</v>
      </c>
      <c r="K35" s="22">
        <f>(Sheet2!K32-K$1)/(K$2-K$1)*K$3</f>
        <v>155.35999999999999</v>
      </c>
      <c r="L35" s="22">
        <f>(Sheet2!L32-L$1)/(L$2-L$1)*L$3</f>
        <v>0.32</v>
      </c>
      <c r="M35" s="22">
        <f>(Sheet2!M32-M$1)/(M$2-M$1)*M$3</f>
        <v>153</v>
      </c>
      <c r="N35" s="22">
        <f>(Sheet2!N32-N$1)/(N$2-N$1)*N$3</f>
        <v>0.35</v>
      </c>
    </row>
    <row r="36" spans="1:14">
      <c r="A36" s="22">
        <f>(Sheet2!A33-A$1)/(A$2-A$1)*A$3</f>
        <v>144.76190476190476</v>
      </c>
      <c r="B36" s="22">
        <f>(Sheet2!B33-B$1)/(B$2-B$1)*B$3</f>
        <v>91.666666666666657</v>
      </c>
      <c r="C36" s="22">
        <f>(Sheet2!C33-C$1)/(C$2-C$1)*C$3</f>
        <v>144.83412322274881</v>
      </c>
      <c r="D36" s="22">
        <f>(Sheet2!D33-D$1)/(D$2-D$1)*D$3</f>
        <v>91</v>
      </c>
      <c r="K36" s="22">
        <f>(Sheet2!K33-K$1)/(K$2-K$1)*K$3</f>
        <v>156</v>
      </c>
      <c r="L36" s="22">
        <f>(Sheet2!L33-L$1)/(L$2-L$1)*L$3</f>
        <v>0.16</v>
      </c>
      <c r="M36" s="22">
        <f>(Sheet2!M33-M$1)/(M$2-M$1)*M$3</f>
        <v>153.19999999999999</v>
      </c>
      <c r="N36" s="22">
        <f>(Sheet2!N33-N$1)/(N$2-N$1)*N$3</f>
        <v>0.3</v>
      </c>
    </row>
    <row r="37" spans="1:14">
      <c r="A37" s="22">
        <f>(Sheet2!A34-A$1)/(A$2-A$1)*A$3</f>
        <v>152.38095238095238</v>
      </c>
      <c r="B37" s="22">
        <f>(Sheet2!B34-B$1)/(B$2-B$1)*B$3</f>
        <v>92.5</v>
      </c>
      <c r="C37" s="22">
        <f>(Sheet2!C34-C$1)/(C$2-C$1)*C$3</f>
        <v>152.41706161137441</v>
      </c>
      <c r="D37" s="22">
        <f>(Sheet2!D34-D$1)/(D$2-D$1)*D$3</f>
        <v>91</v>
      </c>
      <c r="K37" s="22">
        <f>(Sheet2!K34-K$1)/(K$2-K$1)*K$3</f>
        <v>156</v>
      </c>
      <c r="L37" s="22">
        <f>(Sheet2!L34-L$1)/(L$2-L$1)*L$3</f>
        <v>0.18</v>
      </c>
      <c r="M37" s="22">
        <f>(Sheet2!M34-M$1)/(M$2-M$1)*M$3</f>
        <v>155.19999999999999</v>
      </c>
      <c r="N37" s="22">
        <f>(Sheet2!N34-N$1)/(N$2-N$1)*N$3</f>
        <v>0.1</v>
      </c>
    </row>
    <row r="38" spans="1:14">
      <c r="A38" s="22">
        <f>(Sheet2!A35-A$1)/(A$2-A$1)*A$3</f>
        <v>159.92380952380952</v>
      </c>
      <c r="B38" s="22">
        <f>(Sheet2!B35-B$1)/(B$2-B$1)*B$3</f>
        <v>92.5</v>
      </c>
      <c r="C38" s="22">
        <f>(Sheet2!C35-C$1)/(C$2-C$1)*C$3</f>
        <v>159.92417061611374</v>
      </c>
      <c r="D38" s="22">
        <f>(Sheet2!D35-D$1)/(D$2-D$1)*D$3</f>
        <v>91</v>
      </c>
      <c r="K38" s="22">
        <f>(Sheet2!K35-K$1)/(K$2-K$1)*K$3</f>
        <v>156.47999999999999</v>
      </c>
      <c r="L38" s="22">
        <f>(Sheet2!L35-L$1)/(L$2-L$1)*L$3</f>
        <v>0.06</v>
      </c>
      <c r="M38" s="22">
        <f>(Sheet2!M35-M$1)/(M$2-M$1)*M$3</f>
        <v>156.19999999999999</v>
      </c>
      <c r="N38" s="22">
        <f>(Sheet2!N35-N$1)/(N$2-N$1)*N$3</f>
        <v>0.05</v>
      </c>
    </row>
    <row r="39" spans="1:14">
      <c r="A39" s="22"/>
      <c r="B39" s="22"/>
      <c r="C39" s="22">
        <f>(15-C$1)/(C$2-C$1)*C$3</f>
        <v>122.08530805687204</v>
      </c>
      <c r="D39" s="22"/>
      <c r="K39" s="22">
        <f>(Sheet2!K36-K$1)/(K$2-K$1)*K$3</f>
        <v>156.63999999999999</v>
      </c>
      <c r="L39" s="22">
        <f>(Sheet2!L36-L$1)/(L$2-L$1)*L$3</f>
        <v>0</v>
      </c>
      <c r="M39" s="22">
        <f>(Sheet2!M36-M$1)/(M$2-M$1)*M$3</f>
        <v>156.19999999999999</v>
      </c>
      <c r="N39" s="22">
        <f>(Sheet2!N36-N$1)/(N$2-N$1)*N$3</f>
        <v>0.05</v>
      </c>
    </row>
    <row r="40" spans="1:14">
      <c r="K40" s="22">
        <f>(Sheet2!K37-K$1)/(K$2-K$1)*K$3</f>
        <v>156.80000000000001</v>
      </c>
      <c r="L40" s="22">
        <f>(Sheet2!L37-L$1)/(L$2-L$1)*L$3</f>
        <v>0</v>
      </c>
      <c r="M40" s="22">
        <f>(Sheet2!M37-M$1)/(M$2-M$1)*M$3</f>
        <v>157</v>
      </c>
      <c r="N40" s="22">
        <f>(Sheet2!N37-N$1)/(N$2-N$1)*N$3</f>
        <v>0</v>
      </c>
    </row>
    <row r="73" spans="2:9">
      <c r="E73">
        <v>0</v>
      </c>
      <c r="F73">
        <v>0</v>
      </c>
      <c r="G73" s="22"/>
      <c r="H73" s="22"/>
      <c r="I73" s="22"/>
    </row>
    <row r="74" spans="2:9">
      <c r="E74">
        <f>0.8*POWER(10,15)</f>
        <v>800000000000000</v>
      </c>
      <c r="F74">
        <v>1.5</v>
      </c>
      <c r="G74" s="22"/>
      <c r="H74" s="22"/>
      <c r="I74" s="22"/>
    </row>
    <row r="75" spans="2:9">
      <c r="E75">
        <v>160</v>
      </c>
      <c r="F75">
        <v>90</v>
      </c>
      <c r="G75" s="22"/>
      <c r="H75" s="22"/>
      <c r="I75" s="22"/>
    </row>
    <row r="76" spans="2:9">
      <c r="E76" s="22">
        <f>(Sheet2!E4-$E$73)/$E$74*$E$75</f>
        <v>140.18691588785043</v>
      </c>
      <c r="F76" s="22">
        <f>(Sheet2!F4-$E$73)/$E$74*$E$75</f>
        <v>130.43478260869566</v>
      </c>
      <c r="G76" s="22">
        <f>(Sheet2!G4-$E$73)/$E$74*$E$75</f>
        <v>121.95121951219512</v>
      </c>
      <c r="H76" s="22">
        <f>(Sheet2!H4-$E$73)/$E$74*$E$75</f>
        <v>113.20754716981133</v>
      </c>
      <c r="I76" s="22">
        <f>(Sheet2!I4-$E$73)/$E$74*$E$75</f>
        <v>101.69491525423729</v>
      </c>
    </row>
    <row r="77" spans="2:9">
      <c r="E77" s="20">
        <f>ABS((Sheet2!E10-$F$73)/$F$74*$F$75)</f>
        <v>60.269999999999996</v>
      </c>
      <c r="F77" s="20">
        <f>ABS((Sheet2!F10-$F$73)/$F$74*$F$75)</f>
        <v>46.900000000000006</v>
      </c>
      <c r="G77" s="20">
        <f>ABS((Sheet2!G10-$F$73)/$F$74*$F$75)</f>
        <v>41.4</v>
      </c>
      <c r="H77" s="20">
        <f>ABS((Sheet2!H10-$F$73)/$F$74*$F$75)</f>
        <v>30.48</v>
      </c>
      <c r="I77" s="20">
        <f>ABS((Sheet2!I10-$F$73)/$F$74*$F$75)</f>
        <v>18.312000000000001</v>
      </c>
    </row>
    <row r="79" spans="2:9">
      <c r="B79" s="26"/>
    </row>
    <row r="80" spans="2:9">
      <c r="B80" s="26"/>
    </row>
    <row r="81" spans="2:7">
      <c r="B81" s="26"/>
    </row>
    <row r="82" spans="2:7">
      <c r="B82" s="26"/>
    </row>
    <row r="83" spans="2:7">
      <c r="B83" s="26"/>
    </row>
    <row r="84" spans="2:7">
      <c r="B84" s="26"/>
    </row>
    <row r="85" spans="2:7">
      <c r="B85" s="26"/>
    </row>
    <row r="86" spans="2:7">
      <c r="B86" s="26"/>
    </row>
    <row r="87" spans="2:7">
      <c r="B87" s="26"/>
    </row>
    <row r="88" spans="2:7">
      <c r="B88" s="26"/>
    </row>
    <row r="89" spans="2:7">
      <c r="B89" s="26"/>
    </row>
    <row r="90" spans="2:7">
      <c r="B90" s="26"/>
    </row>
    <row r="96" spans="2:7">
      <c r="E96" s="20"/>
      <c r="F96" s="20"/>
      <c r="G96" s="20"/>
    </row>
    <row r="97" spans="5:12">
      <c r="E97" s="20"/>
      <c r="F97" s="20"/>
      <c r="G97" s="20"/>
    </row>
    <row r="99" spans="5:12">
      <c r="E99">
        <v>61</v>
      </c>
      <c r="F99">
        <v>0</v>
      </c>
      <c r="G99" s="22">
        <f>ABS(F99-E99)</f>
        <v>61</v>
      </c>
      <c r="H99" s="39">
        <f>G99/F$75*F$74</f>
        <v>1.0166666666666666</v>
      </c>
    </row>
    <row r="100" spans="5:12">
      <c r="G100">
        <v>52.9</v>
      </c>
      <c r="H100" s="37">
        <f>G100/E$75*E$74</f>
        <v>264500000000000</v>
      </c>
    </row>
    <row r="101" spans="5:12">
      <c r="G101">
        <f>1.6021*POWER(10,-19)</f>
        <v>1.6021E-19</v>
      </c>
      <c r="H101" s="37">
        <f>H99/H100</f>
        <v>3.843730308758664E-15</v>
      </c>
      <c r="I101" s="37">
        <f>G101*H101</f>
        <v>6.1580403276622555E-34</v>
      </c>
      <c r="K101" s="38">
        <f>I101/I102-1</f>
        <v>-7.0624761898241184E-2</v>
      </c>
    </row>
    <row r="102" spans="5:12">
      <c r="H102">
        <f>I102/G101</f>
        <v>4.1358217339741597E-15</v>
      </c>
      <c r="I102">
        <f>6.626*POWER(10,-34)</f>
        <v>6.6260000000000015E-34</v>
      </c>
    </row>
    <row r="104" spans="5:12">
      <c r="G104">
        <f>3/2</f>
        <v>1.5</v>
      </c>
      <c r="H104" s="37">
        <f>G104/E$75*E$74</f>
        <v>7500000000000</v>
      </c>
    </row>
    <row r="105" spans="5:12">
      <c r="G105">
        <f>2/2</f>
        <v>1</v>
      </c>
      <c r="H105" s="37">
        <f>H101/H104</f>
        <v>5.1249737450115523E-28</v>
      </c>
      <c r="I105">
        <f>SQRT(POWER(G104/G99,2)+POWER(G105/G100,2))</f>
        <v>3.101647853670049E-2</v>
      </c>
    </row>
    <row r="107" spans="5:12">
      <c r="G107">
        <v>98.3</v>
      </c>
      <c r="H107">
        <f>G107/F$75*F$74</f>
        <v>1.6383333333333332</v>
      </c>
      <c r="I107">
        <v>1.64</v>
      </c>
      <c r="J107">
        <v>1.95</v>
      </c>
      <c r="K107">
        <f>I107/J107</f>
        <v>0.84102564102564104</v>
      </c>
      <c r="L107" s="41">
        <f>K107-1</f>
        <v>-0.15897435897435896</v>
      </c>
    </row>
    <row r="108" spans="5:12">
      <c r="G108">
        <v>86.6</v>
      </c>
      <c r="H108">
        <f>G108/E$75*E$74</f>
        <v>433000000000000</v>
      </c>
      <c r="I108" s="40">
        <f>H108*H101</f>
        <v>1.6643352236925015</v>
      </c>
      <c r="J108">
        <v>1.95</v>
      </c>
      <c r="K108">
        <f>I108/J108</f>
        <v>0.85350524291923158</v>
      </c>
      <c r="L108" s="41">
        <f>K108-1</f>
        <v>-0.14649475708076842</v>
      </c>
    </row>
    <row r="109" spans="5:12">
      <c r="I109" s="39">
        <f>H108*H102</f>
        <v>1.7908108108108112</v>
      </c>
      <c r="J109">
        <v>1.95</v>
      </c>
      <c r="K109">
        <f>I109/J109</f>
        <v>0.9183645183645186</v>
      </c>
      <c r="L109" s="41">
        <f>K109-1</f>
        <v>-8.1635481635481399E-2</v>
      </c>
    </row>
    <row r="111" spans="5:12">
      <c r="J111">
        <v>3.8940000000000001</v>
      </c>
      <c r="K111">
        <f>I107/J111</f>
        <v>0.42116076014381093</v>
      </c>
    </row>
    <row r="112" spans="5:12">
      <c r="J112">
        <v>3.8940000000000001</v>
      </c>
      <c r="K112">
        <f>I108/J111</f>
        <v>0.42741017557588634</v>
      </c>
    </row>
    <row r="113" spans="10:11">
      <c r="J113">
        <v>3.8940000000000001</v>
      </c>
      <c r="K113">
        <f>I109/J112</f>
        <v>0.4598897819236803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KHe7</Manager>
  <Company>UEC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Physics Laboratory</dc:title>
  <dc:subject>Report-08</dc:subject>
  <dc:creator>KHe7</dc:creator>
  <cp:keywords>UEC Physics Laboratory</cp:keywords>
  <cp:lastModifiedBy>KHe7</cp:lastModifiedBy>
  <dcterms:created xsi:type="dcterms:W3CDTF">2010-12-05T13:07:23Z</dcterms:created>
  <dcterms:modified xsi:type="dcterms:W3CDTF">2011-09-04T16:17:13Z</dcterms:modified>
  <cp:category>Report</cp:category>
  <cp:contentStatus/>
</cp:coreProperties>
</file>