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90" windowWidth="14430" windowHeight="43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Y2" i="1"/>
  <c r="AX2"/>
  <c r="AW2"/>
  <c r="AY5"/>
  <c r="AS15"/>
  <c r="AR13"/>
  <c r="AR14"/>
  <c r="AR12"/>
  <c r="AN18"/>
  <c r="AQ13"/>
  <c r="AQ14"/>
  <c r="AQ12"/>
  <c r="AJ15"/>
  <c r="AJ16"/>
  <c r="AJ14"/>
  <c r="AJ13"/>
  <c r="AJ12"/>
  <c r="AI16"/>
  <c r="AI13"/>
  <c r="AI14"/>
  <c r="AI15"/>
  <c r="AI12"/>
  <c r="AF19"/>
  <c r="AN19"/>
  <c r="AN20"/>
  <c r="AM19"/>
  <c r="AF24"/>
  <c r="AF20"/>
  <c r="AF21"/>
  <c r="AF22"/>
  <c r="AF23"/>
  <c r="AE20"/>
  <c r="V26"/>
  <c r="V24"/>
  <c r="V13"/>
  <c r="V12"/>
  <c r="V14"/>
  <c r="V11"/>
  <c r="AB11"/>
  <c r="AD12"/>
  <c r="AD13"/>
  <c r="AD14"/>
  <c r="AD15"/>
  <c r="AD11"/>
  <c r="AB12"/>
  <c r="AB13"/>
  <c r="AB14"/>
  <c r="AB15"/>
  <c r="AD17"/>
  <c r="AC12"/>
  <c r="AC13"/>
  <c r="AC14"/>
  <c r="AC15"/>
  <c r="AC11"/>
  <c r="AA12"/>
  <c r="AA13"/>
  <c r="AA14"/>
  <c r="AA15"/>
  <c r="AA11"/>
  <c r="Z11"/>
  <c r="Z12"/>
  <c r="Z13"/>
  <c r="Z14"/>
  <c r="Z15"/>
  <c r="X12"/>
  <c r="X13"/>
  <c r="X14"/>
  <c r="X15"/>
  <c r="X11"/>
  <c r="Y12"/>
  <c r="Y13"/>
  <c r="Y14"/>
  <c r="Y15"/>
  <c r="Y11"/>
  <c r="W12"/>
  <c r="W13"/>
  <c r="W14"/>
  <c r="W15"/>
  <c r="W11"/>
  <c r="BC19"/>
  <c r="BC18"/>
  <c r="BC17"/>
  <c r="BC16"/>
  <c r="BB19"/>
  <c r="BB18"/>
  <c r="BB17"/>
  <c r="BB16"/>
  <c r="BA19"/>
  <c r="BA18"/>
  <c r="BA17"/>
  <c r="BA16"/>
  <c r="AP1"/>
  <c r="AN1"/>
  <c r="AG1"/>
  <c r="BZ19"/>
  <c r="CA19"/>
  <c r="CB19"/>
  <c r="CC19"/>
  <c r="CD19"/>
  <c r="CE19"/>
  <c r="BA10"/>
  <c r="BA11"/>
  <c r="BA12"/>
  <c r="BA13"/>
  <c r="AY13"/>
  <c r="AY12"/>
  <c r="AY11"/>
  <c r="AY10"/>
  <c r="BA8"/>
  <c r="BA7"/>
  <c r="BA6"/>
  <c r="BA5"/>
  <c r="AY1"/>
  <c r="AZ10" s="1"/>
  <c r="AX1"/>
  <c r="AW16" s="1"/>
  <c r="AV1"/>
  <c r="AZ19" s="1"/>
  <c r="AY8"/>
  <c r="AY7"/>
  <c r="AY6"/>
  <c r="AQ1"/>
  <c r="AO1"/>
  <c r="AQ5"/>
  <c r="AO12" s="1"/>
  <c r="AQ7"/>
  <c r="AQ6"/>
  <c r="AP7"/>
  <c r="AR7" s="1"/>
  <c r="AP6"/>
  <c r="AR6" s="1"/>
  <c r="AP5"/>
  <c r="AR5" s="1"/>
  <c r="CA21"/>
  <c r="BZ21"/>
  <c r="CC21" s="1"/>
  <c r="CA20"/>
  <c r="BZ20"/>
  <c r="CC20" s="1"/>
  <c r="CA18"/>
  <c r="BZ18"/>
  <c r="CC18" s="1"/>
  <c r="CA17"/>
  <c r="BZ17"/>
  <c r="CC17" s="1"/>
  <c r="CA10"/>
  <c r="BZ10"/>
  <c r="CC10" s="1"/>
  <c r="CA9"/>
  <c r="BZ9"/>
  <c r="CC9" s="1"/>
  <c r="CA8"/>
  <c r="BZ8"/>
  <c r="CC8" s="1"/>
  <c r="CA7"/>
  <c r="BZ7"/>
  <c r="CC7" s="1"/>
  <c r="CA6"/>
  <c r="BZ6"/>
  <c r="CC6" s="1"/>
  <c r="CA5"/>
  <c r="BZ5"/>
  <c r="CC5" s="1"/>
  <c r="BR22"/>
  <c r="BQ22"/>
  <c r="BT22" s="1"/>
  <c r="BR21"/>
  <c r="BQ21"/>
  <c r="BR20"/>
  <c r="BQ20"/>
  <c r="BT20" s="1"/>
  <c r="BR19"/>
  <c r="BQ19"/>
  <c r="BT19" s="1"/>
  <c r="BR18"/>
  <c r="BQ18"/>
  <c r="BT18" s="1"/>
  <c r="BR17"/>
  <c r="BQ17"/>
  <c r="BT17" s="1"/>
  <c r="BR10"/>
  <c r="BQ10"/>
  <c r="BT10" s="1"/>
  <c r="BR9"/>
  <c r="BQ9"/>
  <c r="BT9" s="1"/>
  <c r="BR8"/>
  <c r="BQ8"/>
  <c r="BT8" s="1"/>
  <c r="BR7"/>
  <c r="BQ7"/>
  <c r="BT7" s="1"/>
  <c r="BR6"/>
  <c r="BQ6"/>
  <c r="BT6" s="1"/>
  <c r="BR5"/>
  <c r="BQ5"/>
  <c r="BT5" s="1"/>
  <c r="BH22"/>
  <c r="BI22"/>
  <c r="BJ22" s="1"/>
  <c r="BI10"/>
  <c r="BH10"/>
  <c r="BJ10" s="1"/>
  <c r="BI21"/>
  <c r="BH21"/>
  <c r="BK21" s="1"/>
  <c r="BI20"/>
  <c r="BH20"/>
  <c r="BK20" s="1"/>
  <c r="BI19"/>
  <c r="BH19"/>
  <c r="BK19" s="1"/>
  <c r="BI18"/>
  <c r="BH18"/>
  <c r="BK18" s="1"/>
  <c r="BI17"/>
  <c r="BH17"/>
  <c r="BK17" s="1"/>
  <c r="BI9"/>
  <c r="BH9"/>
  <c r="BK9" s="1"/>
  <c r="BI8"/>
  <c r="BH8"/>
  <c r="BK8" s="1"/>
  <c r="BI7"/>
  <c r="BH7"/>
  <c r="BK7" s="1"/>
  <c r="BI6"/>
  <c r="BH6"/>
  <c r="BK6" s="1"/>
  <c r="BI5"/>
  <c r="BH5"/>
  <c r="BK5" s="1"/>
  <c r="AI9"/>
  <c r="AI8"/>
  <c r="AI7"/>
  <c r="AI6"/>
  <c r="AI5"/>
  <c r="AH9"/>
  <c r="AH8"/>
  <c r="AH7"/>
  <c r="AH6"/>
  <c r="AH5"/>
  <c r="Z21"/>
  <c r="Y21"/>
  <c r="AB21" s="1"/>
  <c r="Z20"/>
  <c r="Y20"/>
  <c r="AB20" s="1"/>
  <c r="Z19"/>
  <c r="Y19"/>
  <c r="AB19" s="1"/>
  <c r="Z18"/>
  <c r="Y18"/>
  <c r="AB18" s="1"/>
  <c r="Z17"/>
  <c r="Y17"/>
  <c r="AB17" s="1"/>
  <c r="Z9"/>
  <c r="Y9"/>
  <c r="AB9" s="1"/>
  <c r="Z8"/>
  <c r="Y8"/>
  <c r="AB8" s="1"/>
  <c r="Z7"/>
  <c r="Y7"/>
  <c r="AB7" s="1"/>
  <c r="Z6"/>
  <c r="Y6"/>
  <c r="AB6" s="1"/>
  <c r="Z5"/>
  <c r="Y5"/>
  <c r="AB5" s="1"/>
  <c r="P22"/>
  <c r="Q10"/>
  <c r="P10"/>
  <c r="R10" s="1"/>
  <c r="Q21"/>
  <c r="P21"/>
  <c r="S21" s="1"/>
  <c r="Q20"/>
  <c r="P20"/>
  <c r="S20" s="1"/>
  <c r="Q19"/>
  <c r="P19"/>
  <c r="S19" s="1"/>
  <c r="Q18"/>
  <c r="P18"/>
  <c r="S18" s="1"/>
  <c r="Q17"/>
  <c r="P17"/>
  <c r="S17" s="1"/>
  <c r="Q9"/>
  <c r="P9"/>
  <c r="S9" s="1"/>
  <c r="Q8"/>
  <c r="P8"/>
  <c r="S8" s="1"/>
  <c r="Q7"/>
  <c r="P7"/>
  <c r="S7" s="1"/>
  <c r="Q6"/>
  <c r="P6"/>
  <c r="S6" s="1"/>
  <c r="Q5"/>
  <c r="P5"/>
  <c r="S5" s="1"/>
  <c r="G5"/>
  <c r="G6"/>
  <c r="H5"/>
  <c r="J5"/>
  <c r="G17"/>
  <c r="H17"/>
  <c r="H21"/>
  <c r="H20"/>
  <c r="H19"/>
  <c r="H18"/>
  <c r="H9"/>
  <c r="H8"/>
  <c r="H7"/>
  <c r="H6"/>
  <c r="J6" s="1"/>
  <c r="G21"/>
  <c r="J21" s="1"/>
  <c r="G20"/>
  <c r="J20" s="1"/>
  <c r="G19"/>
  <c r="J19" s="1"/>
  <c r="G18"/>
  <c r="J18" s="1"/>
  <c r="G9"/>
  <c r="J9" s="1"/>
  <c r="G8"/>
  <c r="J8" s="1"/>
  <c r="G7"/>
  <c r="J7" s="1"/>
  <c r="AV17" l="1"/>
  <c r="AV18"/>
  <c r="AV19"/>
  <c r="AX17"/>
  <c r="AX18"/>
  <c r="AX19"/>
  <c r="AV16"/>
  <c r="AX16"/>
  <c r="AY16" s="1"/>
  <c r="AZ16"/>
  <c r="AZ17"/>
  <c r="AZ18"/>
  <c r="BB10"/>
  <c r="AS14"/>
  <c r="AJ5"/>
  <c r="AJ6"/>
  <c r="AJ7"/>
  <c r="AJ8"/>
  <c r="AJ9"/>
  <c r="AZ5"/>
  <c r="BB5" s="1"/>
  <c r="AZ6"/>
  <c r="BB6" s="1"/>
  <c r="AZ7"/>
  <c r="BB7" s="1"/>
  <c r="AZ8"/>
  <c r="BB8" s="1"/>
  <c r="AZ13"/>
  <c r="BB13" s="1"/>
  <c r="AZ12"/>
  <c r="BB12" s="1"/>
  <c r="AZ11"/>
  <c r="BB11" s="1"/>
  <c r="AF12"/>
  <c r="AF13"/>
  <c r="AF14"/>
  <c r="AF15"/>
  <c r="AF16"/>
  <c r="AG12"/>
  <c r="AH12" s="1"/>
  <c r="AG13"/>
  <c r="AH13" s="1"/>
  <c r="AG14"/>
  <c r="AH14" s="1"/>
  <c r="AG15"/>
  <c r="AH15" s="1"/>
  <c r="AG16"/>
  <c r="AH16" s="1"/>
  <c r="AK12"/>
  <c r="AK13"/>
  <c r="AK14"/>
  <c r="AK15"/>
  <c r="AK16"/>
  <c r="AN12"/>
  <c r="AP12" s="1"/>
  <c r="AN13"/>
  <c r="AN14"/>
  <c r="AO13"/>
  <c r="AP13" s="1"/>
  <c r="AO14"/>
  <c r="AP14" s="1"/>
  <c r="AS12"/>
  <c r="AS13"/>
  <c r="BK10"/>
  <c r="BK22"/>
  <c r="BS17"/>
  <c r="BV17" s="1"/>
  <c r="BS18"/>
  <c r="BV18" s="1"/>
  <c r="BS19"/>
  <c r="BV19" s="1"/>
  <c r="BS20"/>
  <c r="BV20" s="1"/>
  <c r="BT21"/>
  <c r="BS22"/>
  <c r="BV22" s="1"/>
  <c r="CB5"/>
  <c r="CE5" s="1"/>
  <c r="CB6"/>
  <c r="CE6" s="1"/>
  <c r="CB7"/>
  <c r="CE7" s="1"/>
  <c r="CB8"/>
  <c r="CE8" s="1"/>
  <c r="CB9"/>
  <c r="CE9" s="1"/>
  <c r="CB10"/>
  <c r="CE10" s="1"/>
  <c r="CB17"/>
  <c r="CE17" s="1"/>
  <c r="CB18"/>
  <c r="CE18" s="1"/>
  <c r="CB20"/>
  <c r="CE20" s="1"/>
  <c r="CB21"/>
  <c r="CE21" s="1"/>
  <c r="CD5"/>
  <c r="CD6"/>
  <c r="CD7"/>
  <c r="CD8"/>
  <c r="CD9"/>
  <c r="CD10"/>
  <c r="CD17"/>
  <c r="CD18"/>
  <c r="CD20"/>
  <c r="CD21"/>
  <c r="BS21"/>
  <c r="BV21" s="1"/>
  <c r="BS5"/>
  <c r="BV5" s="1"/>
  <c r="BS6"/>
  <c r="BV6" s="1"/>
  <c r="BS7"/>
  <c r="BV7" s="1"/>
  <c r="BS8"/>
  <c r="BV8" s="1"/>
  <c r="BS9"/>
  <c r="BV9" s="1"/>
  <c r="BS10"/>
  <c r="BV10" s="1"/>
  <c r="BU5"/>
  <c r="BU6"/>
  <c r="BU7"/>
  <c r="BU8"/>
  <c r="BU9"/>
  <c r="BU10"/>
  <c r="BU17"/>
  <c r="BU18"/>
  <c r="BU19"/>
  <c r="BU20"/>
  <c r="BU21"/>
  <c r="BU22"/>
  <c r="BJ17"/>
  <c r="BM17" s="1"/>
  <c r="BJ18"/>
  <c r="BM18" s="1"/>
  <c r="BJ19"/>
  <c r="BM19" s="1"/>
  <c r="BJ20"/>
  <c r="BM20" s="1"/>
  <c r="BJ21"/>
  <c r="BM21" s="1"/>
  <c r="BJ5"/>
  <c r="BM5" s="1"/>
  <c r="BJ6"/>
  <c r="BM6" s="1"/>
  <c r="BJ7"/>
  <c r="BM7" s="1"/>
  <c r="BJ8"/>
  <c r="BM8" s="1"/>
  <c r="BJ9"/>
  <c r="BM9" s="1"/>
  <c r="BL5"/>
  <c r="BL6"/>
  <c r="BL7"/>
  <c r="BL8"/>
  <c r="BL9"/>
  <c r="BL17"/>
  <c r="BL18"/>
  <c r="BL19"/>
  <c r="BL20"/>
  <c r="BL21"/>
  <c r="J17"/>
  <c r="S10"/>
  <c r="AC5"/>
  <c r="AC6"/>
  <c r="AC7"/>
  <c r="AC8"/>
  <c r="AC9"/>
  <c r="AC17"/>
  <c r="AC18"/>
  <c r="AC19"/>
  <c r="AC20"/>
  <c r="AC21"/>
  <c r="AA5"/>
  <c r="AD5" s="1"/>
  <c r="AA6"/>
  <c r="AD6" s="1"/>
  <c r="AA7"/>
  <c r="AD7" s="1"/>
  <c r="AA8"/>
  <c r="AD8" s="1"/>
  <c r="AA9"/>
  <c r="AD9" s="1"/>
  <c r="AA17"/>
  <c r="AA18"/>
  <c r="AD18" s="1"/>
  <c r="AA19"/>
  <c r="AD19" s="1"/>
  <c r="AA20"/>
  <c r="AD20" s="1"/>
  <c r="AA21"/>
  <c r="AD21" s="1"/>
  <c r="T5"/>
  <c r="T6"/>
  <c r="T7"/>
  <c r="T8"/>
  <c r="T9"/>
  <c r="T17"/>
  <c r="T18"/>
  <c r="T19"/>
  <c r="T20"/>
  <c r="T21"/>
  <c r="R5"/>
  <c r="U5" s="1"/>
  <c r="R6"/>
  <c r="U6" s="1"/>
  <c r="R7"/>
  <c r="U7" s="1"/>
  <c r="R8"/>
  <c r="U8" s="1"/>
  <c r="R9"/>
  <c r="U9" s="1"/>
  <c r="R17"/>
  <c r="U17" s="1"/>
  <c r="R18"/>
  <c r="U18" s="1"/>
  <c r="R19"/>
  <c r="U19" s="1"/>
  <c r="R20"/>
  <c r="U20" s="1"/>
  <c r="R21"/>
  <c r="U21" s="1"/>
  <c r="K5"/>
  <c r="I6"/>
  <c r="L6" s="1"/>
  <c r="I7"/>
  <c r="L7" s="1"/>
  <c r="I8"/>
  <c r="L8" s="1"/>
  <c r="I9"/>
  <c r="L9" s="1"/>
  <c r="I18"/>
  <c r="L18" s="1"/>
  <c r="I19"/>
  <c r="L19" s="1"/>
  <c r="I20"/>
  <c r="L20" s="1"/>
  <c r="I21"/>
  <c r="L21" s="1"/>
  <c r="I17"/>
  <c r="L17" s="1"/>
  <c r="I5"/>
  <c r="L5" s="1"/>
  <c r="K6"/>
  <c r="K7"/>
  <c r="K8"/>
  <c r="K9"/>
  <c r="K18"/>
  <c r="K19"/>
  <c r="K20"/>
  <c r="K21"/>
  <c r="K17"/>
  <c r="AW19" l="1"/>
  <c r="AY19" s="1"/>
  <c r="AW18"/>
  <c r="AY18" s="1"/>
  <c r="AW17"/>
  <c r="AY17" s="1"/>
  <c r="BL22"/>
  <c r="BM22"/>
  <c r="BL10"/>
  <c r="BM10"/>
  <c r="T10"/>
  <c r="U10"/>
</calcChain>
</file>

<file path=xl/sharedStrings.xml><?xml version="1.0" encoding="utf-8"?>
<sst xmlns="http://schemas.openxmlformats.org/spreadsheetml/2006/main" count="144" uniqueCount="48">
  <si>
    <t>v</t>
    <phoneticPr fontId="1"/>
  </si>
  <si>
    <t>t1</t>
    <phoneticPr fontId="1"/>
  </si>
  <si>
    <t>t2</t>
    <phoneticPr fontId="1"/>
  </si>
  <si>
    <t>v1</t>
    <phoneticPr fontId="1"/>
  </si>
  <si>
    <t>v2</t>
    <phoneticPr fontId="1"/>
  </si>
  <si>
    <t>v~</t>
    <phoneticPr fontId="1"/>
  </si>
  <si>
    <t>a~</t>
    <phoneticPr fontId="1"/>
  </si>
  <si>
    <t>a~ / g</t>
    <phoneticPr fontId="1"/>
  </si>
  <si>
    <t>a~ / v~</t>
    <phoneticPr fontId="1"/>
  </si>
  <si>
    <t>s</t>
    <phoneticPr fontId="1"/>
  </si>
  <si>
    <t>ds</t>
    <phoneticPr fontId="1"/>
  </si>
  <si>
    <t>表11.1</t>
    <rPh sb="0" eb="1">
      <t>ヒョウ</t>
    </rPh>
    <phoneticPr fontId="1"/>
  </si>
  <si>
    <t>L</t>
    <phoneticPr fontId="1"/>
  </si>
  <si>
    <t>R</t>
    <phoneticPr fontId="1"/>
  </si>
  <si>
    <t>R2</t>
    <phoneticPr fontId="1"/>
  </si>
  <si>
    <t>cm</t>
    <phoneticPr fontId="1"/>
  </si>
  <si>
    <t>g</t>
    <phoneticPr fontId="1"/>
  </si>
  <si>
    <t>名無し</t>
    <rPh sb="0" eb="2">
      <t>ナナ</t>
    </rPh>
    <phoneticPr fontId="1"/>
  </si>
  <si>
    <t>4 2</t>
    <phoneticPr fontId="1"/>
  </si>
  <si>
    <t>長い奴</t>
    <rPh sb="0" eb="1">
      <t>ナガ</t>
    </rPh>
    <rPh sb="2" eb="3">
      <t>ヤツ</t>
    </rPh>
    <phoneticPr fontId="1"/>
  </si>
  <si>
    <t>右向き</t>
    <rPh sb="0" eb="2">
      <t>ミギム</t>
    </rPh>
    <phoneticPr fontId="1"/>
  </si>
  <si>
    <t>左向き</t>
    <rPh sb="0" eb="2">
      <t>ヒダリム</t>
    </rPh>
    <phoneticPr fontId="1"/>
  </si>
  <si>
    <t>d</t>
    <phoneticPr fontId="1"/>
  </si>
  <si>
    <t>v'</t>
    <phoneticPr fontId="1"/>
  </si>
  <si>
    <t>t'</t>
    <phoneticPr fontId="1"/>
  </si>
  <si>
    <t>手前</t>
    <rPh sb="0" eb="2">
      <t>テマエ</t>
    </rPh>
    <phoneticPr fontId="1"/>
  </si>
  <si>
    <t>奥</t>
    <rPh sb="0" eb="1">
      <t>オク</t>
    </rPh>
    <phoneticPr fontId="1"/>
  </si>
  <si>
    <t>＊</t>
    <phoneticPr fontId="1"/>
  </si>
  <si>
    <t>\</t>
    <phoneticPr fontId="1"/>
  </si>
  <si>
    <t>d</t>
    <phoneticPr fontId="1"/>
  </si>
  <si>
    <t>t</t>
    <phoneticPr fontId="1"/>
  </si>
  <si>
    <t>反射前</t>
    <rPh sb="0" eb="3">
      <t>ハンシャマエ</t>
    </rPh>
    <phoneticPr fontId="1"/>
  </si>
  <si>
    <t>反射後</t>
    <rPh sb="0" eb="3">
      <t>ハンシャゴ</t>
    </rPh>
    <phoneticPr fontId="1"/>
  </si>
  <si>
    <t>t</t>
    <phoneticPr fontId="1"/>
  </si>
  <si>
    <t>t’</t>
    <phoneticPr fontId="1"/>
  </si>
  <si>
    <t>左側</t>
    <rPh sb="0" eb="2">
      <t>ヒダリガワ</t>
    </rPh>
    <phoneticPr fontId="1"/>
  </si>
  <si>
    <t>右側</t>
    <rPh sb="0" eb="2">
      <t>ミギガワ</t>
    </rPh>
    <phoneticPr fontId="1"/>
  </si>
  <si>
    <t>v</t>
    <phoneticPr fontId="1"/>
  </si>
  <si>
    <t>v'</t>
    <phoneticPr fontId="1"/>
  </si>
  <si>
    <t>t'</t>
    <phoneticPr fontId="1"/>
  </si>
  <si>
    <t>t"</t>
    <phoneticPr fontId="1"/>
  </si>
  <si>
    <t>左</t>
    <rPh sb="0" eb="1">
      <t>ヒダリ</t>
    </rPh>
    <phoneticPr fontId="1"/>
  </si>
  <si>
    <t>右</t>
    <rPh sb="0" eb="1">
      <t>ミギ</t>
    </rPh>
    <phoneticPr fontId="1"/>
  </si>
  <si>
    <t>v"</t>
    <phoneticPr fontId="1"/>
  </si>
  <si>
    <t>s</t>
    <phoneticPr fontId="1"/>
  </si>
  <si>
    <t>運動量</t>
    <rPh sb="0" eb="3">
      <t>ウンドウリョウ</t>
    </rPh>
    <phoneticPr fontId="1"/>
  </si>
  <si>
    <t>力学的エネルギー</t>
    <rPh sb="0" eb="3">
      <t>リキガクテキ</t>
    </rPh>
    <phoneticPr fontId="1"/>
  </si>
  <si>
    <t>反発係数</t>
    <rPh sb="0" eb="4">
      <t>ハンパツケイスウ</t>
    </rPh>
    <phoneticPr fontId="1"/>
  </si>
</sst>
</file>

<file path=xl/styles.xml><?xml version="1.0" encoding="utf-8"?>
<styleSheet xmlns="http://schemas.openxmlformats.org/spreadsheetml/2006/main">
  <numFmts count="8">
    <numFmt numFmtId="176" formatCode="0.0_ "/>
    <numFmt numFmtId="177" formatCode="0.0000_ "/>
    <numFmt numFmtId="178" formatCode="0.00_ "/>
    <numFmt numFmtId="179" formatCode="0.000_ "/>
    <numFmt numFmtId="180" formatCode="0.00000_ "/>
    <numFmt numFmtId="181" formatCode="0.000000_ "/>
    <numFmt numFmtId="182" formatCode="0.0000000_ "/>
    <numFmt numFmtId="183" formatCode="0.0000000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0" fillId="0" borderId="0" xfId="0" applyNumberFormat="1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6" fontId="3" fillId="0" borderId="0" xfId="0" applyNumberFormat="1" applyFont="1">
      <alignment vertical="center"/>
    </xf>
    <xf numFmtId="180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2" xfId="0" applyFont="1" applyBorder="1">
      <alignment vertical="center"/>
    </xf>
    <xf numFmtId="177" fontId="0" fillId="0" borderId="1" xfId="0" applyNumberFormat="1" applyBorder="1">
      <alignment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80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181" fontId="0" fillId="0" borderId="0" xfId="0" applyNumberFormat="1">
      <alignment vertical="center"/>
    </xf>
    <xf numFmtId="181" fontId="0" fillId="0" borderId="0" xfId="0" applyNumberFormat="1" applyBorder="1">
      <alignment vertical="center"/>
    </xf>
    <xf numFmtId="182" fontId="0" fillId="0" borderId="0" xfId="0" applyNumberFormat="1" applyBorder="1">
      <alignment vertical="center"/>
    </xf>
    <xf numFmtId="179" fontId="0" fillId="0" borderId="0" xfId="0" applyNumberFormat="1" applyBorder="1">
      <alignment vertical="center"/>
    </xf>
    <xf numFmtId="183" fontId="0" fillId="0" borderId="0" xfId="0" applyNumberFormat="1" applyBorder="1">
      <alignment vertical="center"/>
    </xf>
    <xf numFmtId="180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1"/>
          <c:order val="0"/>
          <c:tx>
            <c:strRef>
              <c:f>Sheet1!$K$4</c:f>
              <c:strCache>
                <c:ptCount val="1"/>
                <c:pt idx="0">
                  <c:v>a~ / g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Sheet1!$I$5:$I$9</c:f>
              <c:numCache>
                <c:formatCode>0.000_ </c:formatCode>
                <c:ptCount val="5"/>
                <c:pt idx="0">
                  <c:v>0.62905593023886108</c:v>
                </c:pt>
                <c:pt idx="1">
                  <c:v>0.47424477399905196</c:v>
                </c:pt>
                <c:pt idx="2">
                  <c:v>0.34464260237118755</c:v>
                </c:pt>
                <c:pt idx="3">
                  <c:v>0.24017173222077562</c:v>
                </c:pt>
                <c:pt idx="4">
                  <c:v>0.15349468554049644</c:v>
                </c:pt>
              </c:numCache>
            </c:numRef>
          </c:xVal>
          <c:yVal>
            <c:numRef>
              <c:f>Sheet1!$K$5:$K$9</c:f>
              <c:numCache>
                <c:formatCode>0.00000_ </c:formatCode>
                <c:ptCount val="5"/>
                <c:pt idx="0">
                  <c:v>1.7131770129770916E-3</c:v>
                </c:pt>
                <c:pt idx="1">
                  <c:v>1.0673355366767725E-3</c:v>
                </c:pt>
                <c:pt idx="2">
                  <c:v>5.7853535321252707E-4</c:v>
                </c:pt>
                <c:pt idx="3">
                  <c:v>3.3098257303251598E-4</c:v>
                </c:pt>
                <c:pt idx="4">
                  <c:v>-1.5741682022302828E-5</c:v>
                </c:pt>
              </c:numCache>
            </c:numRef>
          </c:yVal>
        </c:ser>
        <c:axId val="80256384"/>
        <c:axId val="80667776"/>
      </c:scatterChart>
      <c:valAx>
        <c:axId val="80256384"/>
        <c:scaling>
          <c:orientation val="minMax"/>
        </c:scaling>
        <c:axPos val="b"/>
        <c:numFmt formatCode="0.000_ " sourceLinked="1"/>
        <c:tickLblPos val="nextTo"/>
        <c:crossAx val="80667776"/>
        <c:crosses val="autoZero"/>
        <c:crossBetween val="midCat"/>
      </c:valAx>
      <c:valAx>
        <c:axId val="80667776"/>
        <c:scaling>
          <c:orientation val="minMax"/>
        </c:scaling>
        <c:axPos val="l"/>
        <c:majorGridlines/>
        <c:numFmt formatCode="0.00000_ " sourceLinked="1"/>
        <c:tickLblPos val="nextTo"/>
        <c:crossAx val="80256384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Sheet1!$R$17:$R$21</c:f>
              <c:numCache>
                <c:formatCode>0.000_ </c:formatCode>
                <c:ptCount val="5"/>
                <c:pt idx="0">
                  <c:v>0.80447737394387009</c:v>
                </c:pt>
                <c:pt idx="1">
                  <c:v>0.60561021754338262</c:v>
                </c:pt>
                <c:pt idx="2">
                  <c:v>0.45429722749142382</c:v>
                </c:pt>
                <c:pt idx="3">
                  <c:v>0.33368408421713325</c:v>
                </c:pt>
                <c:pt idx="4">
                  <c:v>0.22797134626986124</c:v>
                </c:pt>
              </c:numCache>
            </c:numRef>
          </c:xVal>
          <c:yVal>
            <c:numRef>
              <c:f>Sheet1!$U$17:$U$21</c:f>
              <c:numCache>
                <c:formatCode>0.0000_ </c:formatCode>
                <c:ptCount val="5"/>
                <c:pt idx="0">
                  <c:v>2.8354615873034908E-2</c:v>
                </c:pt>
                <c:pt idx="1">
                  <c:v>2.7137047910327158E-2</c:v>
                </c:pt>
                <c:pt idx="2">
                  <c:v>2.6164574165685382E-2</c:v>
                </c:pt>
                <c:pt idx="3">
                  <c:v>2.8803601285629272E-2</c:v>
                </c:pt>
                <c:pt idx="4">
                  <c:v>3.1914399548100943E-2</c:v>
                </c:pt>
              </c:numCache>
            </c:numRef>
          </c:yVal>
        </c:ser>
        <c:axId val="80939264"/>
        <c:axId val="80961536"/>
      </c:scatterChart>
      <c:valAx>
        <c:axId val="80939264"/>
        <c:scaling>
          <c:orientation val="minMax"/>
        </c:scaling>
        <c:axPos val="b"/>
        <c:numFmt formatCode="0.000_ " sourceLinked="1"/>
        <c:tickLblPos val="nextTo"/>
        <c:crossAx val="80961536"/>
        <c:crosses val="autoZero"/>
        <c:crossBetween val="midCat"/>
      </c:valAx>
      <c:valAx>
        <c:axId val="80961536"/>
        <c:scaling>
          <c:orientation val="minMax"/>
        </c:scaling>
        <c:axPos val="l"/>
        <c:majorGridlines/>
        <c:numFmt formatCode="0.0000_ " sourceLinked="1"/>
        <c:tickLblPos val="nextTo"/>
        <c:crossAx val="80939264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Sheet1!$I$5:$I$9</c:f>
              <c:numCache>
                <c:formatCode>0.000_ </c:formatCode>
                <c:ptCount val="5"/>
                <c:pt idx="0">
                  <c:v>0.62905593023886108</c:v>
                </c:pt>
                <c:pt idx="1">
                  <c:v>0.47424477399905196</c:v>
                </c:pt>
                <c:pt idx="2">
                  <c:v>0.34464260237118755</c:v>
                </c:pt>
                <c:pt idx="3">
                  <c:v>0.24017173222077562</c:v>
                </c:pt>
                <c:pt idx="4">
                  <c:v>0.15349468554049644</c:v>
                </c:pt>
              </c:numCache>
            </c:numRef>
          </c:xVal>
          <c:yVal>
            <c:numRef>
              <c:f>Sheet1!$L$5:$L$9</c:f>
              <c:numCache>
                <c:formatCode>0.0000_ </c:formatCode>
                <c:ptCount val="5"/>
                <c:pt idx="0">
                  <c:v>2.6707525589866717E-2</c:v>
                </c:pt>
                <c:pt idx="1">
                  <c:v>2.2070851624760749E-2</c:v>
                </c:pt>
                <c:pt idx="2">
                  <c:v>1.6461962863984974E-2</c:v>
                </c:pt>
                <c:pt idx="3">
                  <c:v>1.3514622307198182E-2</c:v>
                </c:pt>
                <c:pt idx="4">
                  <c:v>-1.0057231979102483E-3</c:v>
                </c:pt>
              </c:numCache>
            </c:numRef>
          </c:yVal>
        </c:ser>
        <c:axId val="80969088"/>
        <c:axId val="80979072"/>
      </c:scatterChart>
      <c:valAx>
        <c:axId val="80969088"/>
        <c:scaling>
          <c:orientation val="minMax"/>
        </c:scaling>
        <c:axPos val="b"/>
        <c:numFmt formatCode="0.000_ " sourceLinked="1"/>
        <c:tickLblPos val="nextTo"/>
        <c:crossAx val="80979072"/>
        <c:crosses val="autoZero"/>
        <c:crossBetween val="midCat"/>
      </c:valAx>
      <c:valAx>
        <c:axId val="80979072"/>
        <c:scaling>
          <c:orientation val="minMax"/>
        </c:scaling>
        <c:axPos val="l"/>
        <c:majorGridlines/>
        <c:numFmt formatCode="0.0000_ " sourceLinked="1"/>
        <c:tickLblPos val="nextTo"/>
        <c:crossAx val="80969088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Sheet1!$I$17:$I$21</c:f>
              <c:numCache>
                <c:formatCode>0.000_ </c:formatCode>
                <c:ptCount val="5"/>
                <c:pt idx="0">
                  <c:v>0.57007475364108728</c:v>
                </c:pt>
                <c:pt idx="1">
                  <c:v>0.42327498348799031</c:v>
                </c:pt>
                <c:pt idx="2">
                  <c:v>0.30701924691712001</c:v>
                </c:pt>
                <c:pt idx="3">
                  <c:v>0.20695470828228085</c:v>
                </c:pt>
                <c:pt idx="4">
                  <c:v>0.12455782140745841</c:v>
                </c:pt>
              </c:numCache>
            </c:numRef>
          </c:xVal>
          <c:yVal>
            <c:numRef>
              <c:f>Sheet1!$L$17:$L$21</c:f>
              <c:numCache>
                <c:formatCode>0.0000_ </c:formatCode>
                <c:ptCount val="5"/>
                <c:pt idx="0">
                  <c:v>2.7578381941372205E-2</c:v>
                </c:pt>
                <c:pt idx="1">
                  <c:v>2.9700947441753632E-2</c:v>
                </c:pt>
                <c:pt idx="2">
                  <c:v>3.167846058257786E-2</c:v>
                </c:pt>
                <c:pt idx="3">
                  <c:v>3.4827503630071178E-2</c:v>
                </c:pt>
                <c:pt idx="4">
                  <c:v>4.0088343967681614E-2</c:v>
                </c:pt>
              </c:numCache>
            </c:numRef>
          </c:yVal>
        </c:ser>
        <c:axId val="81015552"/>
        <c:axId val="81017088"/>
      </c:scatterChart>
      <c:valAx>
        <c:axId val="81015552"/>
        <c:scaling>
          <c:orientation val="minMax"/>
        </c:scaling>
        <c:axPos val="b"/>
        <c:numFmt formatCode="0.000_ " sourceLinked="1"/>
        <c:tickLblPos val="nextTo"/>
        <c:crossAx val="81017088"/>
        <c:crosses val="autoZero"/>
        <c:crossBetween val="midCat"/>
      </c:valAx>
      <c:valAx>
        <c:axId val="81017088"/>
        <c:scaling>
          <c:orientation val="minMax"/>
        </c:scaling>
        <c:axPos val="l"/>
        <c:majorGridlines/>
        <c:numFmt formatCode="0.0000_ " sourceLinked="1"/>
        <c:tickLblPos val="nextTo"/>
        <c:crossAx val="81015552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1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Sheet1!$BJ$17:$BJ$22</c:f>
              <c:numCache>
                <c:formatCode>0.000_ </c:formatCode>
                <c:ptCount val="6"/>
                <c:pt idx="0">
                  <c:v>1.0747421906761323</c:v>
                </c:pt>
                <c:pt idx="1">
                  <c:v>0.81118509176229492</c:v>
                </c:pt>
                <c:pt idx="2">
                  <c:v>0.61669801891893827</c:v>
                </c:pt>
                <c:pt idx="3">
                  <c:v>0.46511447535237527</c:v>
                </c:pt>
                <c:pt idx="4">
                  <c:v>0.34348647856130726</c:v>
                </c:pt>
                <c:pt idx="5">
                  <c:v>0.23984192146981534</c:v>
                </c:pt>
              </c:numCache>
            </c:numRef>
          </c:xVal>
          <c:yVal>
            <c:numRef>
              <c:f>Sheet1!$BL$17:$BL$22</c:f>
              <c:numCache>
                <c:formatCode>0.00000_ </c:formatCode>
                <c:ptCount val="6"/>
                <c:pt idx="0">
                  <c:v>3.3446557076640586E-3</c:v>
                </c:pt>
                <c:pt idx="1">
                  <c:v>2.3132884210684984E-3</c:v>
                </c:pt>
                <c:pt idx="2">
                  <c:v>1.5186594578967196E-3</c:v>
                </c:pt>
                <c:pt idx="3">
                  <c:v>1.0099503072970189E-3</c:v>
                </c:pt>
                <c:pt idx="4">
                  <c:v>7.4744178738120446E-4</c:v>
                </c:pt>
                <c:pt idx="5">
                  <c:v>4.5446062963020703E-4</c:v>
                </c:pt>
              </c:numCache>
            </c:numRef>
          </c:yVal>
        </c:ser>
        <c:axId val="81041280"/>
        <c:axId val="81042816"/>
      </c:scatterChart>
      <c:valAx>
        <c:axId val="81041280"/>
        <c:scaling>
          <c:orientation val="minMax"/>
        </c:scaling>
        <c:axPos val="b"/>
        <c:numFmt formatCode="0.000_ " sourceLinked="1"/>
        <c:tickLblPos val="nextTo"/>
        <c:crossAx val="81042816"/>
        <c:crosses val="autoZero"/>
        <c:crossBetween val="midCat"/>
      </c:valAx>
      <c:valAx>
        <c:axId val="81042816"/>
        <c:scaling>
          <c:orientation val="minMax"/>
        </c:scaling>
        <c:axPos val="l"/>
        <c:majorGridlines/>
        <c:numFmt formatCode="0.00000_ " sourceLinked="1"/>
        <c:tickLblPos val="nextTo"/>
        <c:crossAx val="81041280"/>
        <c:crosses val="autoZero"/>
        <c:crossBetween val="midCat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Sheet1!$BJ$5:$BJ$10</c:f>
              <c:numCache>
                <c:formatCode>0.000_ </c:formatCode>
                <c:ptCount val="6"/>
                <c:pt idx="0">
                  <c:v>1.0134192105400315</c:v>
                </c:pt>
                <c:pt idx="1">
                  <c:v>0.77066794578114195</c:v>
                </c:pt>
                <c:pt idx="2">
                  <c:v>0.58067678684376967</c:v>
                </c:pt>
                <c:pt idx="3">
                  <c:v>0.44120310756288095</c:v>
                </c:pt>
                <c:pt idx="4">
                  <c:v>0.32377738258831135</c:v>
                </c:pt>
                <c:pt idx="5">
                  <c:v>0.2222426029693147</c:v>
                </c:pt>
              </c:numCache>
            </c:numRef>
          </c:xVal>
          <c:yVal>
            <c:numRef>
              <c:f>Sheet1!$BL$5:$BL$10</c:f>
              <c:numCache>
                <c:formatCode>0.00000_ </c:formatCode>
                <c:ptCount val="6"/>
                <c:pt idx="0">
                  <c:v>4.4228790534280573E-3</c:v>
                </c:pt>
                <c:pt idx="1">
                  <c:v>2.3817303844927522E-3</c:v>
                </c:pt>
                <c:pt idx="2">
                  <c:v>1.11395565514522E-3</c:v>
                </c:pt>
                <c:pt idx="3">
                  <c:v>1.321031170851892E-3</c:v>
                </c:pt>
                <c:pt idx="4">
                  <c:v>9.412111446060465E-4</c:v>
                </c:pt>
                <c:pt idx="5">
                  <c:v>6.5962712716319022E-4</c:v>
                </c:pt>
              </c:numCache>
            </c:numRef>
          </c:yVal>
        </c:ser>
        <c:axId val="81087488"/>
        <c:axId val="81089280"/>
      </c:scatterChart>
      <c:valAx>
        <c:axId val="81087488"/>
        <c:scaling>
          <c:orientation val="minMax"/>
        </c:scaling>
        <c:axPos val="b"/>
        <c:numFmt formatCode="0.000_ " sourceLinked="1"/>
        <c:tickLblPos val="nextTo"/>
        <c:crossAx val="81089280"/>
        <c:crosses val="autoZero"/>
        <c:crossBetween val="midCat"/>
      </c:valAx>
      <c:valAx>
        <c:axId val="81089280"/>
        <c:scaling>
          <c:orientation val="minMax"/>
        </c:scaling>
        <c:axPos val="l"/>
        <c:majorGridlines/>
        <c:numFmt formatCode="0.00000_ " sourceLinked="1"/>
        <c:tickLblPos val="nextTo"/>
        <c:crossAx val="81087488"/>
        <c:crosses val="autoZero"/>
        <c:crossBetween val="midCat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Sheet1!$BJ$5:$BJ$10</c:f>
              <c:numCache>
                <c:formatCode>0.000_ </c:formatCode>
                <c:ptCount val="6"/>
                <c:pt idx="0">
                  <c:v>1.0134192105400315</c:v>
                </c:pt>
                <c:pt idx="1">
                  <c:v>0.77066794578114195</c:v>
                </c:pt>
                <c:pt idx="2">
                  <c:v>0.58067678684376967</c:v>
                </c:pt>
                <c:pt idx="3">
                  <c:v>0.44120310756288095</c:v>
                </c:pt>
                <c:pt idx="4">
                  <c:v>0.32377738258831135</c:v>
                </c:pt>
                <c:pt idx="5">
                  <c:v>0.2222426029693147</c:v>
                </c:pt>
              </c:numCache>
            </c:numRef>
          </c:xVal>
          <c:yVal>
            <c:numRef>
              <c:f>Sheet1!$BM$5:$BM$10</c:f>
              <c:numCache>
                <c:formatCode>0.0000_ </c:formatCode>
                <c:ptCount val="6"/>
                <c:pt idx="0">
                  <c:v>4.2799294130399686E-2</c:v>
                </c:pt>
                <c:pt idx="1">
                  <c:v>3.0307211300207394E-2</c:v>
                </c:pt>
                <c:pt idx="2">
                  <c:v>1.8812829224511444E-2</c:v>
                </c:pt>
                <c:pt idx="3">
                  <c:v>2.9362645252421198E-2</c:v>
                </c:pt>
                <c:pt idx="4">
                  <c:v>2.8507637554742841E-2</c:v>
                </c:pt>
                <c:pt idx="5" formatCode="General">
                  <c:v>2.9106626183135753E-2</c:v>
                </c:pt>
              </c:numCache>
            </c:numRef>
          </c:yVal>
        </c:ser>
        <c:axId val="81109376"/>
        <c:axId val="81110912"/>
      </c:scatterChart>
      <c:valAx>
        <c:axId val="81109376"/>
        <c:scaling>
          <c:orientation val="minMax"/>
        </c:scaling>
        <c:axPos val="b"/>
        <c:numFmt formatCode="0.000_ " sourceLinked="1"/>
        <c:tickLblPos val="nextTo"/>
        <c:crossAx val="81110912"/>
        <c:crosses val="autoZero"/>
        <c:crossBetween val="midCat"/>
      </c:valAx>
      <c:valAx>
        <c:axId val="81110912"/>
        <c:scaling>
          <c:orientation val="minMax"/>
        </c:scaling>
        <c:axPos val="l"/>
        <c:majorGridlines/>
        <c:numFmt formatCode="0.0000_ " sourceLinked="1"/>
        <c:tickLblPos val="nextTo"/>
        <c:crossAx val="81109376"/>
        <c:crosses val="autoZero"/>
        <c:crossBetween val="midCat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Sheet1!$BJ$17:$BJ$22</c:f>
              <c:numCache>
                <c:formatCode>0.000_ </c:formatCode>
                <c:ptCount val="6"/>
                <c:pt idx="0">
                  <c:v>1.0747421906761323</c:v>
                </c:pt>
                <c:pt idx="1">
                  <c:v>0.81118509176229492</c:v>
                </c:pt>
                <c:pt idx="2">
                  <c:v>0.61669801891893827</c:v>
                </c:pt>
                <c:pt idx="3">
                  <c:v>0.46511447535237527</c:v>
                </c:pt>
                <c:pt idx="4">
                  <c:v>0.34348647856130726</c:v>
                </c:pt>
                <c:pt idx="5">
                  <c:v>0.23984192146981534</c:v>
                </c:pt>
              </c:numCache>
            </c:numRef>
          </c:xVal>
          <c:yVal>
            <c:numRef>
              <c:f>Sheet1!$BM$17:$BM$22</c:f>
              <c:numCache>
                <c:formatCode>0.0000_ </c:formatCode>
                <c:ptCount val="6"/>
                <c:pt idx="0">
                  <c:v>3.0518824123698888E-2</c:v>
                </c:pt>
                <c:pt idx="1">
                  <c:v>2.7966009391502785E-2</c:v>
                </c:pt>
                <c:pt idx="2">
                  <c:v>2.4149521023093257E-2</c:v>
                </c:pt>
                <c:pt idx="3">
                  <c:v>2.1294175317916667E-2</c:v>
                </c:pt>
                <c:pt idx="4">
                  <c:v>2.1339704651324752E-2</c:v>
                </c:pt>
                <c:pt idx="5" formatCode="General">
                  <c:v>1.8581973936211815E-2</c:v>
                </c:pt>
              </c:numCache>
            </c:numRef>
          </c:yVal>
        </c:ser>
        <c:axId val="81208832"/>
        <c:axId val="81210368"/>
      </c:scatterChart>
      <c:valAx>
        <c:axId val="81208832"/>
        <c:scaling>
          <c:orientation val="minMax"/>
        </c:scaling>
        <c:axPos val="b"/>
        <c:numFmt formatCode="0.000_ " sourceLinked="1"/>
        <c:tickLblPos val="nextTo"/>
        <c:crossAx val="81210368"/>
        <c:crosses val="autoZero"/>
        <c:crossBetween val="midCat"/>
      </c:valAx>
      <c:valAx>
        <c:axId val="81210368"/>
        <c:scaling>
          <c:orientation val="minMax"/>
        </c:scaling>
        <c:axPos val="l"/>
        <c:majorGridlines/>
        <c:numFmt formatCode="0.0000_ " sourceLinked="1"/>
        <c:tickLblPos val="nextTo"/>
        <c:crossAx val="81208832"/>
        <c:crosses val="autoZero"/>
        <c:crossBetween val="midCat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1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Sheet1!$BJ$17:$BJ$22</c:f>
              <c:numCache>
                <c:formatCode>0.000_ </c:formatCode>
                <c:ptCount val="6"/>
                <c:pt idx="0">
                  <c:v>1.0747421906761323</c:v>
                </c:pt>
                <c:pt idx="1">
                  <c:v>0.81118509176229492</c:v>
                </c:pt>
                <c:pt idx="2">
                  <c:v>0.61669801891893827</c:v>
                </c:pt>
                <c:pt idx="3">
                  <c:v>0.46511447535237527</c:v>
                </c:pt>
                <c:pt idx="4">
                  <c:v>0.34348647856130726</c:v>
                </c:pt>
                <c:pt idx="5">
                  <c:v>0.23984192146981534</c:v>
                </c:pt>
              </c:numCache>
            </c:numRef>
          </c:xVal>
          <c:yVal>
            <c:numRef>
              <c:f>Sheet1!$BL$17:$BL$22</c:f>
              <c:numCache>
                <c:formatCode>0.00000_ </c:formatCode>
                <c:ptCount val="6"/>
                <c:pt idx="0">
                  <c:v>3.3446557076640586E-3</c:v>
                </c:pt>
                <c:pt idx="1">
                  <c:v>2.3132884210684984E-3</c:v>
                </c:pt>
                <c:pt idx="2">
                  <c:v>1.5186594578967196E-3</c:v>
                </c:pt>
                <c:pt idx="3">
                  <c:v>1.0099503072970189E-3</c:v>
                </c:pt>
                <c:pt idx="4">
                  <c:v>7.4744178738120446E-4</c:v>
                </c:pt>
                <c:pt idx="5">
                  <c:v>4.5446062963020703E-4</c:v>
                </c:pt>
              </c:numCache>
            </c:numRef>
          </c:yVal>
        </c:ser>
        <c:axId val="81242752"/>
        <c:axId val="81256832"/>
      </c:scatterChart>
      <c:valAx>
        <c:axId val="81242752"/>
        <c:scaling>
          <c:orientation val="minMax"/>
        </c:scaling>
        <c:axPos val="b"/>
        <c:numFmt formatCode="0.000_ " sourceLinked="1"/>
        <c:tickLblPos val="nextTo"/>
        <c:crossAx val="81256832"/>
        <c:crosses val="autoZero"/>
        <c:crossBetween val="midCat"/>
      </c:valAx>
      <c:valAx>
        <c:axId val="81256832"/>
        <c:scaling>
          <c:orientation val="minMax"/>
        </c:scaling>
        <c:axPos val="l"/>
        <c:majorGridlines/>
        <c:numFmt formatCode="0.00000_ " sourceLinked="1"/>
        <c:tickLblPos val="nextTo"/>
        <c:crossAx val="81242752"/>
        <c:crosses val="autoZero"/>
        <c:crossBetween val="midCat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Sheet1!$BS$5:$BS$10</c:f>
              <c:numCache>
                <c:formatCode>0.000_ </c:formatCode>
                <c:ptCount val="6"/>
                <c:pt idx="0">
                  <c:v>1.0889840600952732</c:v>
                </c:pt>
                <c:pt idx="1">
                  <c:v>0.80498315877227411</c:v>
                </c:pt>
                <c:pt idx="2">
                  <c:v>0.60534858150007675</c:v>
                </c:pt>
                <c:pt idx="3">
                  <c:v>0.45657167321793896</c:v>
                </c:pt>
                <c:pt idx="4">
                  <c:v>0.33440771774609807</c:v>
                </c:pt>
                <c:pt idx="5">
                  <c:v>0.22878782689285571</c:v>
                </c:pt>
              </c:numCache>
            </c:numRef>
          </c:xVal>
          <c:yVal>
            <c:numRef>
              <c:f>Sheet1!$BU$5:$BU$10</c:f>
              <c:numCache>
                <c:formatCode>0.00000_ </c:formatCode>
                <c:ptCount val="6"/>
                <c:pt idx="0">
                  <c:v>3.0689061822928914E-3</c:v>
                </c:pt>
                <c:pt idx="1">
                  <c:v>2.4263728740644688E-3</c:v>
                </c:pt>
                <c:pt idx="2">
                  <c:v>1.7070436288290785E-3</c:v>
                </c:pt>
                <c:pt idx="3">
                  <c:v>1.2812118543199102E-3</c:v>
                </c:pt>
                <c:pt idx="4">
                  <c:v>8.6439845426675317E-4</c:v>
                </c:pt>
                <c:pt idx="5">
                  <c:v>6.3570780414639867E-4</c:v>
                </c:pt>
              </c:numCache>
            </c:numRef>
          </c:yVal>
        </c:ser>
        <c:axId val="81137664"/>
        <c:axId val="81139200"/>
      </c:scatterChart>
      <c:valAx>
        <c:axId val="81137664"/>
        <c:scaling>
          <c:orientation val="minMax"/>
        </c:scaling>
        <c:axPos val="b"/>
        <c:numFmt formatCode="0.000_ " sourceLinked="1"/>
        <c:tickLblPos val="nextTo"/>
        <c:crossAx val="81139200"/>
        <c:crosses val="autoZero"/>
        <c:crossBetween val="midCat"/>
      </c:valAx>
      <c:valAx>
        <c:axId val="81139200"/>
        <c:scaling>
          <c:orientation val="minMax"/>
        </c:scaling>
        <c:axPos val="l"/>
        <c:majorGridlines/>
        <c:numFmt formatCode="0.00000_ " sourceLinked="1"/>
        <c:tickLblPos val="nextTo"/>
        <c:crossAx val="81137664"/>
        <c:crosses val="autoZero"/>
        <c:crossBetween val="midCat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Sheet1!$BS$5:$BS$10</c:f>
              <c:numCache>
                <c:formatCode>0.000_ </c:formatCode>
                <c:ptCount val="6"/>
                <c:pt idx="0">
                  <c:v>1.0889840600952732</c:v>
                </c:pt>
                <c:pt idx="1">
                  <c:v>0.80498315877227411</c:v>
                </c:pt>
                <c:pt idx="2">
                  <c:v>0.60534858150007675</c:v>
                </c:pt>
                <c:pt idx="3">
                  <c:v>0.45657167321793896</c:v>
                </c:pt>
                <c:pt idx="4">
                  <c:v>0.33440771774609807</c:v>
                </c:pt>
                <c:pt idx="5">
                  <c:v>0.22878782689285571</c:v>
                </c:pt>
              </c:numCache>
            </c:numRef>
          </c:xVal>
          <c:yVal>
            <c:numRef>
              <c:f>Sheet1!$BV$5:$BV$10</c:f>
              <c:numCache>
                <c:formatCode>0.0000_ </c:formatCode>
                <c:ptCount val="6"/>
                <c:pt idx="0">
                  <c:v>2.7636482401725483E-2</c:v>
                </c:pt>
                <c:pt idx="1">
                  <c:v>2.9559114729474353E-2</c:v>
                </c:pt>
                <c:pt idx="2">
                  <c:v>2.7654115189587769E-2</c:v>
                </c:pt>
                <c:pt idx="3">
                  <c:v>2.7519000779465539E-2</c:v>
                </c:pt>
                <c:pt idx="4">
                  <c:v>2.5348856057117609E-2</c:v>
                </c:pt>
                <c:pt idx="5" formatCode="General">
                  <c:v>2.7248669748726709E-2</c:v>
                </c:pt>
              </c:numCache>
            </c:numRef>
          </c:yVal>
        </c:ser>
        <c:axId val="81171584"/>
        <c:axId val="81173120"/>
      </c:scatterChart>
      <c:valAx>
        <c:axId val="81171584"/>
        <c:scaling>
          <c:orientation val="minMax"/>
        </c:scaling>
        <c:axPos val="b"/>
        <c:numFmt formatCode="0.000_ " sourceLinked="1"/>
        <c:tickLblPos val="nextTo"/>
        <c:crossAx val="81173120"/>
        <c:crosses val="autoZero"/>
        <c:crossBetween val="midCat"/>
      </c:valAx>
      <c:valAx>
        <c:axId val="81173120"/>
        <c:scaling>
          <c:orientation val="minMax"/>
        </c:scaling>
        <c:axPos val="l"/>
        <c:majorGridlines/>
        <c:numFmt formatCode="0.0000_ " sourceLinked="1"/>
        <c:tickLblPos val="nextTo"/>
        <c:crossAx val="81171584"/>
        <c:crosses val="autoZero"/>
        <c:crossBetween val="midCat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Sheet1!$I$17:$I$21</c:f>
              <c:numCache>
                <c:formatCode>0.000_ </c:formatCode>
                <c:ptCount val="5"/>
                <c:pt idx="0">
                  <c:v>0.57007475364108728</c:v>
                </c:pt>
                <c:pt idx="1">
                  <c:v>0.42327498348799031</c:v>
                </c:pt>
                <c:pt idx="2">
                  <c:v>0.30701924691712001</c:v>
                </c:pt>
                <c:pt idx="3">
                  <c:v>0.20695470828228085</c:v>
                </c:pt>
                <c:pt idx="4">
                  <c:v>0.12455782140745841</c:v>
                </c:pt>
              </c:numCache>
            </c:numRef>
          </c:xVal>
          <c:yVal>
            <c:numRef>
              <c:f>Sheet1!$K$17:$K$21</c:f>
              <c:numCache>
                <c:formatCode>0.00000_ </c:formatCode>
                <c:ptCount val="5"/>
                <c:pt idx="0">
                  <c:v>1.6031712451293327E-3</c:v>
                </c:pt>
                <c:pt idx="1">
                  <c:v>1.2819533722510683E-3</c:v>
                </c:pt>
                <c:pt idx="2">
                  <c:v>9.9176549704095974E-4</c:v>
                </c:pt>
                <c:pt idx="3">
                  <c:v>7.3498247148225527E-4</c:v>
                </c:pt>
                <c:pt idx="4">
                  <c:v>5.0917660857145405E-4</c:v>
                </c:pt>
              </c:numCache>
            </c:numRef>
          </c:yVal>
        </c:ser>
        <c:axId val="80683776"/>
        <c:axId val="80685312"/>
      </c:scatterChart>
      <c:valAx>
        <c:axId val="80683776"/>
        <c:scaling>
          <c:orientation val="minMax"/>
        </c:scaling>
        <c:axPos val="b"/>
        <c:numFmt formatCode="0.000_ " sourceLinked="1"/>
        <c:tickLblPos val="nextTo"/>
        <c:crossAx val="80685312"/>
        <c:crosses val="autoZero"/>
        <c:crossBetween val="midCat"/>
      </c:valAx>
      <c:valAx>
        <c:axId val="80685312"/>
        <c:scaling>
          <c:orientation val="minMax"/>
        </c:scaling>
        <c:axPos val="l"/>
        <c:majorGridlines/>
        <c:numFmt formatCode="0.00000_ " sourceLinked="1"/>
        <c:tickLblPos val="nextTo"/>
        <c:crossAx val="80683776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Sheet1!$BJ$17:$BJ$22</c:f>
              <c:numCache>
                <c:formatCode>0.000_ </c:formatCode>
                <c:ptCount val="6"/>
                <c:pt idx="0">
                  <c:v>1.0747421906761323</c:v>
                </c:pt>
                <c:pt idx="1">
                  <c:v>0.81118509176229492</c:v>
                </c:pt>
                <c:pt idx="2">
                  <c:v>0.61669801891893827</c:v>
                </c:pt>
                <c:pt idx="3">
                  <c:v>0.46511447535237527</c:v>
                </c:pt>
                <c:pt idx="4">
                  <c:v>0.34348647856130726</c:v>
                </c:pt>
                <c:pt idx="5">
                  <c:v>0.23984192146981534</c:v>
                </c:pt>
              </c:numCache>
            </c:numRef>
          </c:xVal>
          <c:yVal>
            <c:numRef>
              <c:f>Sheet1!$BM$17:$BM$22</c:f>
              <c:numCache>
                <c:formatCode>0.0000_ </c:formatCode>
                <c:ptCount val="6"/>
                <c:pt idx="0">
                  <c:v>3.0518824123698888E-2</c:v>
                </c:pt>
                <c:pt idx="1">
                  <c:v>2.7966009391502785E-2</c:v>
                </c:pt>
                <c:pt idx="2">
                  <c:v>2.4149521023093257E-2</c:v>
                </c:pt>
                <c:pt idx="3">
                  <c:v>2.1294175317916667E-2</c:v>
                </c:pt>
                <c:pt idx="4">
                  <c:v>2.1339704651324752E-2</c:v>
                </c:pt>
                <c:pt idx="5" formatCode="General">
                  <c:v>1.8581973936211815E-2</c:v>
                </c:pt>
              </c:numCache>
            </c:numRef>
          </c:yVal>
        </c:ser>
        <c:axId val="81266944"/>
        <c:axId val="81293312"/>
      </c:scatterChart>
      <c:valAx>
        <c:axId val="81266944"/>
        <c:scaling>
          <c:orientation val="minMax"/>
        </c:scaling>
        <c:axPos val="b"/>
        <c:numFmt formatCode="0.000_ " sourceLinked="1"/>
        <c:tickLblPos val="nextTo"/>
        <c:crossAx val="81293312"/>
        <c:crosses val="autoZero"/>
        <c:crossBetween val="midCat"/>
      </c:valAx>
      <c:valAx>
        <c:axId val="81293312"/>
        <c:scaling>
          <c:orientation val="minMax"/>
        </c:scaling>
        <c:axPos val="l"/>
        <c:majorGridlines/>
        <c:numFmt formatCode="0.0000_ " sourceLinked="1"/>
        <c:tickLblPos val="nextTo"/>
        <c:crossAx val="81266944"/>
        <c:crosses val="autoZero"/>
        <c:crossBetween val="midCat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1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Sheet1!$CB$17:$CB$21</c:f>
              <c:numCache>
                <c:formatCode>0.000_ </c:formatCode>
                <c:ptCount val="5"/>
                <c:pt idx="0">
                  <c:v>0.82616081071107417</c:v>
                </c:pt>
                <c:pt idx="1">
                  <c:v>0.63215500461808749</c:v>
                </c:pt>
                <c:pt idx="2">
                  <c:v>0.44726522100355171</c:v>
                </c:pt>
                <c:pt idx="3">
                  <c:v>0.35952285018510588</c:v>
                </c:pt>
                <c:pt idx="4">
                  <c:v>0.25538902580816036</c:v>
                </c:pt>
              </c:numCache>
            </c:numRef>
          </c:xVal>
          <c:yVal>
            <c:numRef>
              <c:f>Sheet1!$CD$17:$CD$21</c:f>
              <c:numCache>
                <c:formatCode>0.00000_ </c:formatCode>
                <c:ptCount val="5"/>
                <c:pt idx="0">
                  <c:v>2.4343316635480213E-3</c:v>
                </c:pt>
                <c:pt idx="1">
                  <c:v>1.7539415327874029E-3</c:v>
                </c:pt>
                <c:pt idx="2">
                  <c:v>7.7098524820022997E-4</c:v>
                </c:pt>
                <c:pt idx="3">
                  <c:v>9.8719544618377781E-4</c:v>
                </c:pt>
                <c:pt idx="4">
                  <c:v>6.2617793690275308E-4</c:v>
                </c:pt>
              </c:numCache>
            </c:numRef>
          </c:yVal>
        </c:ser>
        <c:axId val="81305600"/>
        <c:axId val="81307136"/>
      </c:scatterChart>
      <c:valAx>
        <c:axId val="81305600"/>
        <c:scaling>
          <c:orientation val="minMax"/>
        </c:scaling>
        <c:axPos val="b"/>
        <c:numFmt formatCode="0.000_ " sourceLinked="1"/>
        <c:tickLblPos val="nextTo"/>
        <c:crossAx val="81307136"/>
        <c:crosses val="autoZero"/>
        <c:crossBetween val="midCat"/>
      </c:valAx>
      <c:valAx>
        <c:axId val="81307136"/>
        <c:scaling>
          <c:orientation val="minMax"/>
        </c:scaling>
        <c:axPos val="l"/>
        <c:majorGridlines/>
        <c:numFmt formatCode="0.00000_ " sourceLinked="1"/>
        <c:tickLblPos val="nextTo"/>
        <c:crossAx val="81305600"/>
        <c:crosses val="autoZero"/>
        <c:crossBetween val="midCat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Sheet1!$CB$5:$CB$10</c:f>
              <c:numCache>
                <c:formatCode>0.000_ </c:formatCode>
                <c:ptCount val="6"/>
                <c:pt idx="0">
                  <c:v>1.206277463450979</c:v>
                </c:pt>
                <c:pt idx="1">
                  <c:v>0.91061318337859298</c:v>
                </c:pt>
                <c:pt idx="2">
                  <c:v>0.69313994504683363</c:v>
                </c:pt>
                <c:pt idx="3">
                  <c:v>0.53168387998079092</c:v>
                </c:pt>
                <c:pt idx="4">
                  <c:v>0.39918635687137916</c:v>
                </c:pt>
                <c:pt idx="5">
                  <c:v>0.28809877097580849</c:v>
                </c:pt>
              </c:numCache>
            </c:numRef>
          </c:xVal>
          <c:yVal>
            <c:numRef>
              <c:f>Sheet1!$CD$5:$CD$10</c:f>
              <c:numCache>
                <c:formatCode>0.00000_ </c:formatCode>
                <c:ptCount val="6"/>
                <c:pt idx="0">
                  <c:v>4.0242294206979858E-3</c:v>
                </c:pt>
                <c:pt idx="1">
                  <c:v>2.9565417328768309E-3</c:v>
                </c:pt>
                <c:pt idx="2">
                  <c:v>1.9111289076663492E-3</c:v>
                </c:pt>
                <c:pt idx="3">
                  <c:v>1.3627415824680666E-3</c:v>
                </c:pt>
                <c:pt idx="4">
                  <c:v>9.8923625076178948E-4</c:v>
                </c:pt>
                <c:pt idx="5">
                  <c:v>6.0517857335445717E-4</c:v>
                </c:pt>
              </c:numCache>
            </c:numRef>
          </c:yVal>
        </c:ser>
        <c:axId val="81400960"/>
        <c:axId val="81402496"/>
      </c:scatterChart>
      <c:valAx>
        <c:axId val="81400960"/>
        <c:scaling>
          <c:orientation val="minMax"/>
        </c:scaling>
        <c:axPos val="b"/>
        <c:numFmt formatCode="0.000_ " sourceLinked="1"/>
        <c:tickLblPos val="nextTo"/>
        <c:crossAx val="81402496"/>
        <c:crosses val="autoZero"/>
        <c:crossBetween val="midCat"/>
      </c:valAx>
      <c:valAx>
        <c:axId val="81402496"/>
        <c:scaling>
          <c:orientation val="minMax"/>
        </c:scaling>
        <c:axPos val="l"/>
        <c:majorGridlines/>
        <c:numFmt formatCode="0.00000_ " sourceLinked="1"/>
        <c:tickLblPos val="nextTo"/>
        <c:crossAx val="81400960"/>
        <c:crosses val="autoZero"/>
        <c:crossBetween val="midCat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Sheet1!$CB$5:$CB$10</c:f>
              <c:numCache>
                <c:formatCode>0.000_ </c:formatCode>
                <c:ptCount val="6"/>
                <c:pt idx="0">
                  <c:v>1.206277463450979</c:v>
                </c:pt>
                <c:pt idx="1">
                  <c:v>0.91061318337859298</c:v>
                </c:pt>
                <c:pt idx="2">
                  <c:v>0.69313994504683363</c:v>
                </c:pt>
                <c:pt idx="3">
                  <c:v>0.53168387998079092</c:v>
                </c:pt>
                <c:pt idx="4">
                  <c:v>0.39918635687137916</c:v>
                </c:pt>
                <c:pt idx="5">
                  <c:v>0.28809877097580849</c:v>
                </c:pt>
              </c:numCache>
            </c:numRef>
          </c:xVal>
          <c:yVal>
            <c:numRef>
              <c:f>Sheet1!$CE$5:$CE$10</c:f>
              <c:numCache>
                <c:formatCode>0.0000_ </c:formatCode>
                <c:ptCount val="6"/>
                <c:pt idx="0">
                  <c:v>3.2715698207265442E-2</c:v>
                </c:pt>
                <c:pt idx="1">
                  <c:v>3.1839831131307304E-2</c:v>
                </c:pt>
                <c:pt idx="2">
                  <c:v>2.7038944207868253E-2</c:v>
                </c:pt>
                <c:pt idx="3">
                  <c:v>2.5135104228086222E-2</c:v>
                </c:pt>
                <c:pt idx="4">
                  <c:v>2.4302167425172969E-2</c:v>
                </c:pt>
                <c:pt idx="5" formatCode="General">
                  <c:v>2.0599790954626555E-2</c:v>
                </c:pt>
              </c:numCache>
            </c:numRef>
          </c:yVal>
        </c:ser>
        <c:axId val="81430784"/>
        <c:axId val="81436672"/>
      </c:scatterChart>
      <c:valAx>
        <c:axId val="81430784"/>
        <c:scaling>
          <c:orientation val="minMax"/>
        </c:scaling>
        <c:axPos val="b"/>
        <c:numFmt formatCode="0.000_ " sourceLinked="1"/>
        <c:tickLblPos val="nextTo"/>
        <c:crossAx val="81436672"/>
        <c:crosses val="autoZero"/>
        <c:crossBetween val="midCat"/>
      </c:valAx>
      <c:valAx>
        <c:axId val="81436672"/>
        <c:scaling>
          <c:orientation val="minMax"/>
        </c:scaling>
        <c:axPos val="l"/>
        <c:majorGridlines/>
        <c:numFmt formatCode="0.0000_ " sourceLinked="1"/>
        <c:tickLblPos val="nextTo"/>
        <c:crossAx val="81430784"/>
        <c:crosses val="autoZero"/>
        <c:crossBetween val="midCat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Sheet1!$CB$17:$CB$21</c:f>
              <c:numCache>
                <c:formatCode>0.000_ </c:formatCode>
                <c:ptCount val="5"/>
                <c:pt idx="0">
                  <c:v>0.82616081071107417</c:v>
                </c:pt>
                <c:pt idx="1">
                  <c:v>0.63215500461808749</c:v>
                </c:pt>
                <c:pt idx="2">
                  <c:v>0.44726522100355171</c:v>
                </c:pt>
                <c:pt idx="3">
                  <c:v>0.35952285018510588</c:v>
                </c:pt>
                <c:pt idx="4">
                  <c:v>0.25538902580816036</c:v>
                </c:pt>
              </c:numCache>
            </c:numRef>
          </c:xVal>
          <c:yVal>
            <c:numRef>
              <c:f>Sheet1!$CE$17:$CE$21</c:f>
              <c:numCache>
                <c:formatCode>0.0000_ </c:formatCode>
                <c:ptCount val="5"/>
                <c:pt idx="0">
                  <c:v>2.88958739010945E-2</c:v>
                </c:pt>
                <c:pt idx="1">
                  <c:v>2.7208976606775473E-2</c:v>
                </c:pt>
                <c:pt idx="2">
                  <c:v>1.6904472177153129E-2</c:v>
                </c:pt>
                <c:pt idx="3">
                  <c:v>2.6927579755594649E-2</c:v>
                </c:pt>
                <c:pt idx="4">
                  <c:v>2.4044525192480574E-2</c:v>
                </c:pt>
              </c:numCache>
            </c:numRef>
          </c:yVal>
        </c:ser>
        <c:axId val="81468800"/>
        <c:axId val="81478784"/>
      </c:scatterChart>
      <c:valAx>
        <c:axId val="81468800"/>
        <c:scaling>
          <c:orientation val="minMax"/>
        </c:scaling>
        <c:axPos val="b"/>
        <c:numFmt formatCode="0.000_ " sourceLinked="1"/>
        <c:tickLblPos val="nextTo"/>
        <c:crossAx val="81478784"/>
        <c:crosses val="autoZero"/>
        <c:crossBetween val="midCat"/>
      </c:valAx>
      <c:valAx>
        <c:axId val="81478784"/>
        <c:scaling>
          <c:orientation val="minMax"/>
        </c:scaling>
        <c:axPos val="l"/>
        <c:majorGridlines/>
        <c:numFmt formatCode="0.0000_ " sourceLinked="1"/>
        <c:tickLblPos val="nextTo"/>
        <c:crossAx val="81468800"/>
        <c:crosses val="autoZero"/>
        <c:crossBetween val="midCat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Sheet1!$I$5:$I$9</c:f>
              <c:numCache>
                <c:formatCode>0.000_ </c:formatCode>
                <c:ptCount val="5"/>
                <c:pt idx="0">
                  <c:v>0.62905593023886108</c:v>
                </c:pt>
                <c:pt idx="1">
                  <c:v>0.47424477399905196</c:v>
                </c:pt>
                <c:pt idx="2">
                  <c:v>0.34464260237118755</c:v>
                </c:pt>
                <c:pt idx="3">
                  <c:v>0.24017173222077562</c:v>
                </c:pt>
                <c:pt idx="4">
                  <c:v>0.15349468554049644</c:v>
                </c:pt>
              </c:numCache>
            </c:numRef>
          </c:xVal>
          <c:yVal>
            <c:numRef>
              <c:f>Sheet1!$K$5:$K$9</c:f>
              <c:numCache>
                <c:formatCode>0.00000_ </c:formatCode>
                <c:ptCount val="5"/>
                <c:pt idx="0">
                  <c:v>1.7131770129770916E-3</c:v>
                </c:pt>
                <c:pt idx="1">
                  <c:v>1.0673355366767725E-3</c:v>
                </c:pt>
                <c:pt idx="2">
                  <c:v>5.7853535321252707E-4</c:v>
                </c:pt>
                <c:pt idx="3">
                  <c:v>3.3098257303251598E-4</c:v>
                </c:pt>
                <c:pt idx="4">
                  <c:v>-1.5741682022302828E-5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Sheet1!$I$17:$I$21</c:f>
              <c:numCache>
                <c:formatCode>0.000_ </c:formatCode>
                <c:ptCount val="5"/>
                <c:pt idx="0">
                  <c:v>0.57007475364108728</c:v>
                </c:pt>
                <c:pt idx="1">
                  <c:v>0.42327498348799031</c:v>
                </c:pt>
                <c:pt idx="2">
                  <c:v>0.30701924691712001</c:v>
                </c:pt>
                <c:pt idx="3">
                  <c:v>0.20695470828228085</c:v>
                </c:pt>
                <c:pt idx="4">
                  <c:v>0.12455782140745841</c:v>
                </c:pt>
              </c:numCache>
            </c:numRef>
          </c:xVal>
          <c:yVal>
            <c:numRef>
              <c:f>Sheet1!$K$17:$K$21</c:f>
              <c:numCache>
                <c:formatCode>0.00000_ </c:formatCode>
                <c:ptCount val="5"/>
                <c:pt idx="0">
                  <c:v>1.6031712451293327E-3</c:v>
                </c:pt>
                <c:pt idx="1">
                  <c:v>1.2819533722510683E-3</c:v>
                </c:pt>
                <c:pt idx="2">
                  <c:v>9.9176549704095974E-4</c:v>
                </c:pt>
                <c:pt idx="3">
                  <c:v>7.3498247148225527E-4</c:v>
                </c:pt>
                <c:pt idx="4">
                  <c:v>5.0917660857145405E-4</c:v>
                </c:pt>
              </c:numCache>
            </c:numRef>
          </c:yVal>
        </c:ser>
        <c:axId val="81516416"/>
        <c:axId val="81517952"/>
      </c:scatterChart>
      <c:valAx>
        <c:axId val="81516416"/>
        <c:scaling>
          <c:orientation val="minMax"/>
        </c:scaling>
        <c:axPos val="b"/>
        <c:numFmt formatCode="0.000_ " sourceLinked="1"/>
        <c:tickLblPos val="nextTo"/>
        <c:crossAx val="81517952"/>
        <c:crosses val="autoZero"/>
        <c:crossBetween val="midCat"/>
      </c:valAx>
      <c:valAx>
        <c:axId val="81517952"/>
        <c:scaling>
          <c:orientation val="minMax"/>
        </c:scaling>
        <c:axPos val="l"/>
        <c:majorGridlines/>
        <c:numFmt formatCode="0.00000_ " sourceLinked="1"/>
        <c:tickLblPos val="nextTo"/>
        <c:crossAx val="81516416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Sheet1!$R$5:$R$10</c:f>
              <c:numCache>
                <c:formatCode>0.000_ </c:formatCode>
                <c:ptCount val="6"/>
                <c:pt idx="0">
                  <c:v>0.94885779723324215</c:v>
                </c:pt>
                <c:pt idx="1">
                  <c:v>0.70781533544595221</c:v>
                </c:pt>
                <c:pt idx="2">
                  <c:v>0.5366019642596227</c:v>
                </c:pt>
                <c:pt idx="3">
                  <c:v>0.3981241895538431</c:v>
                </c:pt>
                <c:pt idx="4">
                  <c:v>0.28590308300569789</c:v>
                </c:pt>
                <c:pt idx="5" formatCode="0.0_ ">
                  <c:v>0.19366658633210265</c:v>
                </c:pt>
              </c:numCache>
            </c:numRef>
          </c:xVal>
          <c:yVal>
            <c:numRef>
              <c:f>Sheet1!$T$5:$T$10</c:f>
              <c:numCache>
                <c:formatCode>0.00000_ </c:formatCode>
                <c:ptCount val="6"/>
                <c:pt idx="0">
                  <c:v>3.2448352124587591E-3</c:v>
                </c:pt>
                <c:pt idx="1">
                  <c:v>2.0350723998639065E-3</c:v>
                </c:pt>
                <c:pt idx="2">
                  <c:v>1.3699125616772852E-3</c:v>
                </c:pt>
                <c:pt idx="3">
                  <c:v>9.2132065089172127E-4</c:v>
                </c:pt>
                <c:pt idx="4">
                  <c:v>5.5482270688411305E-4</c:v>
                </c:pt>
                <c:pt idx="5">
                  <c:v>2.3915371908032589E-4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Sheet1!$R$17:$R$21</c:f>
              <c:numCache>
                <c:formatCode>0.000_ </c:formatCode>
                <c:ptCount val="5"/>
                <c:pt idx="0">
                  <c:v>0.80447737394387009</c:v>
                </c:pt>
                <c:pt idx="1">
                  <c:v>0.60561021754338262</c:v>
                </c:pt>
                <c:pt idx="2">
                  <c:v>0.45429722749142382</c:v>
                </c:pt>
                <c:pt idx="3">
                  <c:v>0.33368408421713325</c:v>
                </c:pt>
                <c:pt idx="4">
                  <c:v>0.22797134626986124</c:v>
                </c:pt>
              </c:numCache>
            </c:numRef>
          </c:xVal>
          <c:yVal>
            <c:numRef>
              <c:f>Sheet1!$T$17:$T$21</c:f>
              <c:numCache>
                <c:formatCode>0.00000_ </c:formatCode>
                <c:ptCount val="5"/>
                <c:pt idx="0">
                  <c:v>2.3260386489500798E-3</c:v>
                </c:pt>
                <c:pt idx="1">
                  <c:v>1.675849906793699E-3</c:v>
                </c:pt>
                <c:pt idx="2">
                  <c:v>1.2120850139410097E-3</c:v>
                </c:pt>
                <c:pt idx="3">
                  <c:v>9.800801820347056E-4</c:v>
                </c:pt>
                <c:pt idx="4">
                  <c:v>7.4190152910268278E-4</c:v>
                </c:pt>
              </c:numCache>
            </c:numRef>
          </c:yVal>
        </c:ser>
        <c:axId val="81560320"/>
        <c:axId val="81561856"/>
      </c:scatterChart>
      <c:valAx>
        <c:axId val="81560320"/>
        <c:scaling>
          <c:orientation val="minMax"/>
        </c:scaling>
        <c:axPos val="b"/>
        <c:numFmt formatCode="0.000_ " sourceLinked="1"/>
        <c:tickLblPos val="nextTo"/>
        <c:crossAx val="81561856"/>
        <c:crosses val="autoZero"/>
        <c:crossBetween val="midCat"/>
      </c:valAx>
      <c:valAx>
        <c:axId val="81561856"/>
        <c:scaling>
          <c:orientation val="minMax"/>
        </c:scaling>
        <c:axPos val="l"/>
        <c:majorGridlines/>
        <c:numFmt formatCode="0.00000_ " sourceLinked="1"/>
        <c:tickLblPos val="nextTo"/>
        <c:crossAx val="81560320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Sheet1!$AA$5:$AA$9</c:f>
              <c:numCache>
                <c:formatCode>0.000_ </c:formatCode>
                <c:ptCount val="5"/>
                <c:pt idx="0">
                  <c:v>0.7737566858254884</c:v>
                </c:pt>
                <c:pt idx="1">
                  <c:v>0.58602022211171878</c:v>
                </c:pt>
                <c:pt idx="2">
                  <c:v>0.4384563309879968</c:v>
                </c:pt>
                <c:pt idx="3">
                  <c:v>0.32065733894121334</c:v>
                </c:pt>
                <c:pt idx="4">
                  <c:v>0.21834794077603809</c:v>
                </c:pt>
              </c:numCache>
            </c:numRef>
          </c:xVal>
          <c:yVal>
            <c:numRef>
              <c:f>Sheet1!$AC$5:$AC$9</c:f>
              <c:numCache>
                <c:formatCode>0.00000_ </c:formatCode>
                <c:ptCount val="5"/>
                <c:pt idx="0">
                  <c:v>2.2788090798235151E-3</c:v>
                </c:pt>
                <c:pt idx="1">
                  <c:v>1.4982922836393761E-3</c:v>
                </c:pt>
                <c:pt idx="2">
                  <c:v>1.096762922147475E-3</c:v>
                </c:pt>
                <c:pt idx="3">
                  <c:v>7.09956282832241E-4</c:v>
                </c:pt>
                <c:pt idx="4">
                  <c:v>4.1011099779597653E-4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Sheet1!$AA$17:$AA$21</c:f>
              <c:numCache>
                <c:formatCode>0.000_ </c:formatCode>
                <c:ptCount val="5"/>
                <c:pt idx="0">
                  <c:v>0.97732732115508858</c:v>
                </c:pt>
                <c:pt idx="1">
                  <c:v>0.73552570619346858</c:v>
                </c:pt>
                <c:pt idx="2">
                  <c:v>0.5599913062595796</c:v>
                </c:pt>
                <c:pt idx="3">
                  <c:v>0.42244650693096719</c:v>
                </c:pt>
                <c:pt idx="4">
                  <c:v>0.30746982546352941</c:v>
                </c:pt>
              </c:numCache>
            </c:numRef>
          </c:xVal>
          <c:yVal>
            <c:numRef>
              <c:f>Sheet1!$AC$17:$AC$21</c:f>
              <c:numCache>
                <c:formatCode>0.00000_ </c:formatCode>
                <c:ptCount val="5"/>
                <c:pt idx="0">
                  <c:v>2.8431454003548361E-3</c:v>
                </c:pt>
                <c:pt idx="1">
                  <c:v>2.0440032675625923E-3</c:v>
                </c:pt>
                <c:pt idx="2">
                  <c:v>1.4072339050086023E-3</c:v>
                </c:pt>
                <c:pt idx="3">
                  <c:v>1.0930379726226222E-3</c:v>
                </c:pt>
                <c:pt idx="4">
                  <c:v>8.8503058324773936E-4</c:v>
                </c:pt>
              </c:numCache>
            </c:numRef>
          </c:yVal>
        </c:ser>
        <c:axId val="81596800"/>
        <c:axId val="81598336"/>
      </c:scatterChart>
      <c:valAx>
        <c:axId val="81596800"/>
        <c:scaling>
          <c:orientation val="minMax"/>
        </c:scaling>
        <c:axPos val="b"/>
        <c:numFmt formatCode="0.000_ " sourceLinked="1"/>
        <c:tickLblPos val="nextTo"/>
        <c:crossAx val="81598336"/>
        <c:crosses val="autoZero"/>
        <c:crossBetween val="midCat"/>
      </c:valAx>
      <c:valAx>
        <c:axId val="81598336"/>
        <c:scaling>
          <c:orientation val="minMax"/>
        </c:scaling>
        <c:axPos val="l"/>
        <c:majorGridlines/>
        <c:numFmt formatCode="0.00000_ " sourceLinked="1"/>
        <c:tickLblPos val="nextTo"/>
        <c:crossAx val="81596800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Sheet1!$BJ$5:$BJ$10</c:f>
              <c:numCache>
                <c:formatCode>0.000_ </c:formatCode>
                <c:ptCount val="6"/>
                <c:pt idx="0">
                  <c:v>1.0134192105400315</c:v>
                </c:pt>
                <c:pt idx="1">
                  <c:v>0.77066794578114195</c:v>
                </c:pt>
                <c:pt idx="2">
                  <c:v>0.58067678684376967</c:v>
                </c:pt>
                <c:pt idx="3">
                  <c:v>0.44120310756288095</c:v>
                </c:pt>
                <c:pt idx="4">
                  <c:v>0.32377738258831135</c:v>
                </c:pt>
                <c:pt idx="5">
                  <c:v>0.2222426029693147</c:v>
                </c:pt>
              </c:numCache>
            </c:numRef>
          </c:xVal>
          <c:yVal>
            <c:numRef>
              <c:f>Sheet1!$BL$5:$BL$10</c:f>
              <c:numCache>
                <c:formatCode>0.00000_ </c:formatCode>
                <c:ptCount val="6"/>
                <c:pt idx="0">
                  <c:v>4.4228790534280573E-3</c:v>
                </c:pt>
                <c:pt idx="1">
                  <c:v>2.3817303844927522E-3</c:v>
                </c:pt>
                <c:pt idx="2">
                  <c:v>1.11395565514522E-3</c:v>
                </c:pt>
                <c:pt idx="3">
                  <c:v>1.321031170851892E-3</c:v>
                </c:pt>
                <c:pt idx="4">
                  <c:v>9.412111446060465E-4</c:v>
                </c:pt>
                <c:pt idx="5">
                  <c:v>6.5962712716319022E-4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Sheet1!$BJ$17:$BJ$22</c:f>
              <c:numCache>
                <c:formatCode>0.000_ </c:formatCode>
                <c:ptCount val="6"/>
                <c:pt idx="0">
                  <c:v>1.0747421906761323</c:v>
                </c:pt>
                <c:pt idx="1">
                  <c:v>0.81118509176229492</c:v>
                </c:pt>
                <c:pt idx="2">
                  <c:v>0.61669801891893827</c:v>
                </c:pt>
                <c:pt idx="3">
                  <c:v>0.46511447535237527</c:v>
                </c:pt>
                <c:pt idx="4">
                  <c:v>0.34348647856130726</c:v>
                </c:pt>
                <c:pt idx="5">
                  <c:v>0.23984192146981534</c:v>
                </c:pt>
              </c:numCache>
            </c:numRef>
          </c:xVal>
          <c:yVal>
            <c:numRef>
              <c:f>Sheet1!$BL$17:$BL$22</c:f>
              <c:numCache>
                <c:formatCode>0.00000_ </c:formatCode>
                <c:ptCount val="6"/>
                <c:pt idx="0">
                  <c:v>3.3446557076640586E-3</c:v>
                </c:pt>
                <c:pt idx="1">
                  <c:v>2.3132884210684984E-3</c:v>
                </c:pt>
                <c:pt idx="2">
                  <c:v>1.5186594578967196E-3</c:v>
                </c:pt>
                <c:pt idx="3">
                  <c:v>1.0099503072970189E-3</c:v>
                </c:pt>
                <c:pt idx="4">
                  <c:v>7.4744178738120446E-4</c:v>
                </c:pt>
                <c:pt idx="5">
                  <c:v>4.5446062963020703E-4</c:v>
                </c:pt>
              </c:numCache>
            </c:numRef>
          </c:yVal>
        </c:ser>
        <c:axId val="81645568"/>
        <c:axId val="81647104"/>
      </c:scatterChart>
      <c:valAx>
        <c:axId val="81645568"/>
        <c:scaling>
          <c:orientation val="minMax"/>
        </c:scaling>
        <c:axPos val="b"/>
        <c:numFmt formatCode="0.000_ " sourceLinked="1"/>
        <c:tickLblPos val="nextTo"/>
        <c:crossAx val="81647104"/>
        <c:crosses val="autoZero"/>
        <c:crossBetween val="midCat"/>
      </c:valAx>
      <c:valAx>
        <c:axId val="81647104"/>
        <c:scaling>
          <c:orientation val="minMax"/>
        </c:scaling>
        <c:axPos val="l"/>
        <c:majorGridlines/>
        <c:numFmt formatCode="0.00000_ " sourceLinked="1"/>
        <c:tickLblPos val="nextTo"/>
        <c:crossAx val="81645568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Sheet1!$BS$5:$BS$10</c:f>
              <c:numCache>
                <c:formatCode>0.000_ </c:formatCode>
                <c:ptCount val="6"/>
                <c:pt idx="0">
                  <c:v>1.0889840600952732</c:v>
                </c:pt>
                <c:pt idx="1">
                  <c:v>0.80498315877227411</c:v>
                </c:pt>
                <c:pt idx="2">
                  <c:v>0.60534858150007675</c:v>
                </c:pt>
                <c:pt idx="3">
                  <c:v>0.45657167321793896</c:v>
                </c:pt>
                <c:pt idx="4">
                  <c:v>0.33440771774609807</c:v>
                </c:pt>
                <c:pt idx="5">
                  <c:v>0.22878782689285571</c:v>
                </c:pt>
              </c:numCache>
            </c:numRef>
          </c:xVal>
          <c:yVal>
            <c:numRef>
              <c:f>Sheet1!$BU$5:$BU$10</c:f>
              <c:numCache>
                <c:formatCode>0.00000_ </c:formatCode>
                <c:ptCount val="6"/>
                <c:pt idx="0">
                  <c:v>3.0689061822928914E-3</c:v>
                </c:pt>
                <c:pt idx="1">
                  <c:v>2.4263728740644688E-3</c:v>
                </c:pt>
                <c:pt idx="2">
                  <c:v>1.7070436288290785E-3</c:v>
                </c:pt>
                <c:pt idx="3">
                  <c:v>1.2812118543199102E-3</c:v>
                </c:pt>
                <c:pt idx="4">
                  <c:v>8.6439845426675317E-4</c:v>
                </c:pt>
                <c:pt idx="5">
                  <c:v>6.3570780414639867E-4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Sheet1!$BS$17:$BS$22</c:f>
              <c:numCache>
                <c:formatCode>0.000_ </c:formatCode>
                <c:ptCount val="6"/>
                <c:pt idx="0">
                  <c:v>1.0747421906761323</c:v>
                </c:pt>
                <c:pt idx="1">
                  <c:v>0.81118509176229492</c:v>
                </c:pt>
                <c:pt idx="2">
                  <c:v>0.61669801891893827</c:v>
                </c:pt>
                <c:pt idx="3">
                  <c:v>0.46511447535237527</c:v>
                </c:pt>
                <c:pt idx="4">
                  <c:v>0.34357845771198681</c:v>
                </c:pt>
                <c:pt idx="5">
                  <c:v>0.23984192146981534</c:v>
                </c:pt>
              </c:numCache>
            </c:numRef>
          </c:xVal>
          <c:yVal>
            <c:numRef>
              <c:f>Sheet1!$BU$17:$BU$22</c:f>
              <c:numCache>
                <c:formatCode>0.00000_ </c:formatCode>
                <c:ptCount val="6"/>
                <c:pt idx="0">
                  <c:v>3.3446557076640586E-3</c:v>
                </c:pt>
                <c:pt idx="1">
                  <c:v>2.3132884210684984E-3</c:v>
                </c:pt>
                <c:pt idx="2">
                  <c:v>1.5186594578967196E-3</c:v>
                </c:pt>
                <c:pt idx="3">
                  <c:v>1.0099503072970189E-3</c:v>
                </c:pt>
                <c:pt idx="4">
                  <c:v>7.4127333579873526E-4</c:v>
                </c:pt>
                <c:pt idx="5">
                  <c:v>4.5446062963020703E-4</c:v>
                </c:pt>
              </c:numCache>
            </c:numRef>
          </c:yVal>
        </c:ser>
        <c:axId val="81677696"/>
        <c:axId val="81687680"/>
      </c:scatterChart>
      <c:valAx>
        <c:axId val="81677696"/>
        <c:scaling>
          <c:orientation val="minMax"/>
        </c:scaling>
        <c:axPos val="b"/>
        <c:numFmt formatCode="0.000_ " sourceLinked="1"/>
        <c:tickLblPos val="nextTo"/>
        <c:crossAx val="81687680"/>
        <c:crosses val="autoZero"/>
        <c:crossBetween val="midCat"/>
      </c:valAx>
      <c:valAx>
        <c:axId val="81687680"/>
        <c:scaling>
          <c:orientation val="minMax"/>
        </c:scaling>
        <c:axPos val="l"/>
        <c:majorGridlines/>
        <c:numFmt formatCode="0.00000_ " sourceLinked="1"/>
        <c:tickLblPos val="nextTo"/>
        <c:crossAx val="81677696"/>
        <c:crosses val="autoZero"/>
        <c:crossBetween val="midCat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1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Sheet1!$R$5:$R$10</c:f>
              <c:numCache>
                <c:formatCode>0.000_ </c:formatCode>
                <c:ptCount val="6"/>
                <c:pt idx="0">
                  <c:v>0.94885779723324215</c:v>
                </c:pt>
                <c:pt idx="1">
                  <c:v>0.70781533544595221</c:v>
                </c:pt>
                <c:pt idx="2">
                  <c:v>0.5366019642596227</c:v>
                </c:pt>
                <c:pt idx="3">
                  <c:v>0.3981241895538431</c:v>
                </c:pt>
                <c:pt idx="4">
                  <c:v>0.28590308300569789</c:v>
                </c:pt>
                <c:pt idx="5" formatCode="0.0_ ">
                  <c:v>0.19366658633210265</c:v>
                </c:pt>
              </c:numCache>
            </c:numRef>
          </c:xVal>
          <c:yVal>
            <c:numRef>
              <c:f>Sheet1!$T$5:$T$10</c:f>
              <c:numCache>
                <c:formatCode>0.00000_ </c:formatCode>
                <c:ptCount val="6"/>
                <c:pt idx="0">
                  <c:v>3.2448352124587591E-3</c:v>
                </c:pt>
                <c:pt idx="1">
                  <c:v>2.0350723998639065E-3</c:v>
                </c:pt>
                <c:pt idx="2">
                  <c:v>1.3699125616772852E-3</c:v>
                </c:pt>
                <c:pt idx="3">
                  <c:v>9.2132065089172127E-4</c:v>
                </c:pt>
                <c:pt idx="4">
                  <c:v>5.5482270688411305E-4</c:v>
                </c:pt>
                <c:pt idx="5">
                  <c:v>2.3915371908032589E-4</c:v>
                </c:pt>
              </c:numCache>
            </c:numRef>
          </c:yVal>
        </c:ser>
        <c:axId val="80713600"/>
        <c:axId val="80715136"/>
      </c:scatterChart>
      <c:valAx>
        <c:axId val="80713600"/>
        <c:scaling>
          <c:orientation val="minMax"/>
        </c:scaling>
        <c:axPos val="b"/>
        <c:numFmt formatCode="0.000_ " sourceLinked="1"/>
        <c:tickLblPos val="nextTo"/>
        <c:crossAx val="80715136"/>
        <c:crosses val="autoZero"/>
        <c:crossBetween val="midCat"/>
      </c:valAx>
      <c:valAx>
        <c:axId val="80715136"/>
        <c:scaling>
          <c:orientation val="minMax"/>
        </c:scaling>
        <c:axPos val="l"/>
        <c:majorGridlines/>
        <c:numFmt formatCode="0.00000_ " sourceLinked="1"/>
        <c:tickLblPos val="nextTo"/>
        <c:crossAx val="80713600"/>
        <c:crosses val="autoZero"/>
        <c:crossBetween val="midCat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Sheet1!$CB$5:$CB$10</c:f>
              <c:numCache>
                <c:formatCode>0.000_ </c:formatCode>
                <c:ptCount val="6"/>
                <c:pt idx="0">
                  <c:v>1.206277463450979</c:v>
                </c:pt>
                <c:pt idx="1">
                  <c:v>0.91061318337859298</c:v>
                </c:pt>
                <c:pt idx="2">
                  <c:v>0.69313994504683363</c:v>
                </c:pt>
                <c:pt idx="3">
                  <c:v>0.53168387998079092</c:v>
                </c:pt>
                <c:pt idx="4">
                  <c:v>0.39918635687137916</c:v>
                </c:pt>
                <c:pt idx="5">
                  <c:v>0.28809877097580849</c:v>
                </c:pt>
              </c:numCache>
            </c:numRef>
          </c:xVal>
          <c:yVal>
            <c:numRef>
              <c:f>Sheet1!$CD$5:$CD$10</c:f>
              <c:numCache>
                <c:formatCode>0.00000_ </c:formatCode>
                <c:ptCount val="6"/>
                <c:pt idx="0">
                  <c:v>4.0242294206979858E-3</c:v>
                </c:pt>
                <c:pt idx="1">
                  <c:v>2.9565417328768309E-3</c:v>
                </c:pt>
                <c:pt idx="2">
                  <c:v>1.9111289076663492E-3</c:v>
                </c:pt>
                <c:pt idx="3">
                  <c:v>1.3627415824680666E-3</c:v>
                </c:pt>
                <c:pt idx="4">
                  <c:v>9.8923625076178948E-4</c:v>
                </c:pt>
                <c:pt idx="5">
                  <c:v>6.0517857335445717E-4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Sheet1!$CB$17:$CB$21</c:f>
              <c:numCache>
                <c:formatCode>0.000_ </c:formatCode>
                <c:ptCount val="5"/>
                <c:pt idx="0">
                  <c:v>0.82616081071107417</c:v>
                </c:pt>
                <c:pt idx="1">
                  <c:v>0.63215500461808749</c:v>
                </c:pt>
                <c:pt idx="2">
                  <c:v>0.44726522100355171</c:v>
                </c:pt>
                <c:pt idx="3">
                  <c:v>0.35952285018510588</c:v>
                </c:pt>
                <c:pt idx="4">
                  <c:v>0.25538902580816036</c:v>
                </c:pt>
              </c:numCache>
            </c:numRef>
          </c:xVal>
          <c:yVal>
            <c:numRef>
              <c:f>Sheet1!$CD$17:$CD$21</c:f>
              <c:numCache>
                <c:formatCode>0.00000_ </c:formatCode>
                <c:ptCount val="5"/>
                <c:pt idx="0">
                  <c:v>2.4343316635480213E-3</c:v>
                </c:pt>
                <c:pt idx="1">
                  <c:v>1.7539415327874029E-3</c:v>
                </c:pt>
                <c:pt idx="2">
                  <c:v>7.7098524820022997E-4</c:v>
                </c:pt>
                <c:pt idx="3">
                  <c:v>9.8719544618377781E-4</c:v>
                </c:pt>
                <c:pt idx="4">
                  <c:v>6.2617793690275308E-4</c:v>
                </c:pt>
              </c:numCache>
            </c:numRef>
          </c:yVal>
        </c:ser>
        <c:axId val="81722368"/>
        <c:axId val="81736448"/>
      </c:scatterChart>
      <c:valAx>
        <c:axId val="81722368"/>
        <c:scaling>
          <c:orientation val="minMax"/>
        </c:scaling>
        <c:axPos val="b"/>
        <c:numFmt formatCode="0.000_ " sourceLinked="1"/>
        <c:tickLblPos val="nextTo"/>
        <c:crossAx val="81736448"/>
        <c:crosses val="autoZero"/>
        <c:crossBetween val="midCat"/>
      </c:valAx>
      <c:valAx>
        <c:axId val="81736448"/>
        <c:scaling>
          <c:orientation val="minMax"/>
        </c:scaling>
        <c:axPos val="l"/>
        <c:majorGridlines/>
        <c:numFmt formatCode="0.00000_ " sourceLinked="1"/>
        <c:tickLblPos val="nextTo"/>
        <c:crossAx val="81722368"/>
        <c:crosses val="autoZero"/>
        <c:crossBetween val="midCat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trendline>
            <c:trendlineType val="linear"/>
          </c:trendline>
          <c:xVal>
            <c:numRef>
              <c:f>Sheet1!$I$5:$I$9</c:f>
              <c:numCache>
                <c:formatCode>0.000_ </c:formatCode>
                <c:ptCount val="5"/>
                <c:pt idx="0">
                  <c:v>0.62905593023886108</c:v>
                </c:pt>
                <c:pt idx="1">
                  <c:v>0.47424477399905196</c:v>
                </c:pt>
                <c:pt idx="2">
                  <c:v>0.34464260237118755</c:v>
                </c:pt>
                <c:pt idx="3">
                  <c:v>0.24017173222077562</c:v>
                </c:pt>
                <c:pt idx="4">
                  <c:v>0.15349468554049644</c:v>
                </c:pt>
              </c:numCache>
            </c:numRef>
          </c:xVal>
          <c:yVal>
            <c:numRef>
              <c:f>Sheet1!$L$5:$L$9</c:f>
              <c:numCache>
                <c:formatCode>0.0000_ </c:formatCode>
                <c:ptCount val="5"/>
                <c:pt idx="0">
                  <c:v>2.6707525589866717E-2</c:v>
                </c:pt>
                <c:pt idx="1">
                  <c:v>2.2070851624760749E-2</c:v>
                </c:pt>
                <c:pt idx="2">
                  <c:v>1.6461962863984974E-2</c:v>
                </c:pt>
                <c:pt idx="3">
                  <c:v>1.3514622307198182E-2</c:v>
                </c:pt>
                <c:pt idx="4">
                  <c:v>-1.0057231979102483E-3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trendline>
            <c:trendlineType val="linear"/>
          </c:trendline>
          <c:xVal>
            <c:numRef>
              <c:f>Sheet1!$I$17:$I$21</c:f>
              <c:numCache>
                <c:formatCode>0.000_ </c:formatCode>
                <c:ptCount val="5"/>
                <c:pt idx="0">
                  <c:v>0.57007475364108728</c:v>
                </c:pt>
                <c:pt idx="1">
                  <c:v>0.42327498348799031</c:v>
                </c:pt>
                <c:pt idx="2">
                  <c:v>0.30701924691712001</c:v>
                </c:pt>
                <c:pt idx="3">
                  <c:v>0.20695470828228085</c:v>
                </c:pt>
                <c:pt idx="4">
                  <c:v>0.12455782140745841</c:v>
                </c:pt>
              </c:numCache>
            </c:numRef>
          </c:xVal>
          <c:yVal>
            <c:numRef>
              <c:f>Sheet1!$L$17:$L$21</c:f>
              <c:numCache>
                <c:formatCode>0.0000_ </c:formatCode>
                <c:ptCount val="5"/>
                <c:pt idx="0">
                  <c:v>2.7578381941372205E-2</c:v>
                </c:pt>
                <c:pt idx="1">
                  <c:v>2.9700947441753632E-2</c:v>
                </c:pt>
                <c:pt idx="2">
                  <c:v>3.167846058257786E-2</c:v>
                </c:pt>
                <c:pt idx="3">
                  <c:v>3.4827503630071178E-2</c:v>
                </c:pt>
                <c:pt idx="4">
                  <c:v>4.0088343967681614E-2</c:v>
                </c:pt>
              </c:numCache>
            </c:numRef>
          </c:yVal>
        </c:ser>
        <c:axId val="81763712"/>
        <c:axId val="81769600"/>
      </c:scatterChart>
      <c:valAx>
        <c:axId val="81763712"/>
        <c:scaling>
          <c:orientation val="minMax"/>
        </c:scaling>
        <c:axPos val="b"/>
        <c:numFmt formatCode="0.000_ " sourceLinked="1"/>
        <c:tickLblPos val="nextTo"/>
        <c:crossAx val="81769600"/>
        <c:crosses val="autoZero"/>
        <c:crossBetween val="midCat"/>
      </c:valAx>
      <c:valAx>
        <c:axId val="81769600"/>
        <c:scaling>
          <c:orientation val="minMax"/>
        </c:scaling>
        <c:axPos val="l"/>
        <c:majorGridlines/>
        <c:numFmt formatCode="0.0000_ " sourceLinked="1"/>
        <c:tickLblPos val="nextTo"/>
        <c:crossAx val="81763712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trendline>
            <c:trendlineType val="linear"/>
          </c:trendline>
          <c:xVal>
            <c:numRef>
              <c:f>Sheet1!$R$5:$R$10</c:f>
              <c:numCache>
                <c:formatCode>0.000_ </c:formatCode>
                <c:ptCount val="6"/>
                <c:pt idx="0">
                  <c:v>0.94885779723324215</c:v>
                </c:pt>
                <c:pt idx="1">
                  <c:v>0.70781533544595221</c:v>
                </c:pt>
                <c:pt idx="2">
                  <c:v>0.5366019642596227</c:v>
                </c:pt>
                <c:pt idx="3">
                  <c:v>0.3981241895538431</c:v>
                </c:pt>
                <c:pt idx="4">
                  <c:v>0.28590308300569789</c:v>
                </c:pt>
                <c:pt idx="5" formatCode="0.0_ ">
                  <c:v>0.19366658633210265</c:v>
                </c:pt>
              </c:numCache>
            </c:numRef>
          </c:xVal>
          <c:yVal>
            <c:numRef>
              <c:f>Sheet1!$U$5:$U$10</c:f>
              <c:numCache>
                <c:formatCode>0.0000_ </c:formatCode>
                <c:ptCount val="6"/>
                <c:pt idx="0">
                  <c:v>3.3536071821346547E-2</c:v>
                </c:pt>
                <c:pt idx="1">
                  <c:v>2.8195550097189558E-2</c:v>
                </c:pt>
                <c:pt idx="2">
                  <c:v>2.5035788010035476E-2</c:v>
                </c:pt>
                <c:pt idx="3">
                  <c:v>2.2694097465397484E-2</c:v>
                </c:pt>
                <c:pt idx="4">
                  <c:v>1.9030757000814337E-2</c:v>
                </c:pt>
                <c:pt idx="5" formatCode="General">
                  <c:v>1.2109971387616263E-2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trendline>
            <c:trendlineType val="linear"/>
          </c:trendline>
          <c:xVal>
            <c:numRef>
              <c:f>Sheet1!$R$17:$R$21</c:f>
              <c:numCache>
                <c:formatCode>0.000_ </c:formatCode>
                <c:ptCount val="5"/>
                <c:pt idx="0">
                  <c:v>0.80447737394387009</c:v>
                </c:pt>
                <c:pt idx="1">
                  <c:v>0.60561021754338262</c:v>
                </c:pt>
                <c:pt idx="2">
                  <c:v>0.45429722749142382</c:v>
                </c:pt>
                <c:pt idx="3">
                  <c:v>0.33368408421713325</c:v>
                </c:pt>
                <c:pt idx="4">
                  <c:v>0.22797134626986124</c:v>
                </c:pt>
              </c:numCache>
            </c:numRef>
          </c:xVal>
          <c:yVal>
            <c:numRef>
              <c:f>Sheet1!$U$17:$U$21</c:f>
              <c:numCache>
                <c:formatCode>0.0000_ </c:formatCode>
                <c:ptCount val="5"/>
                <c:pt idx="0">
                  <c:v>2.8354615873034908E-2</c:v>
                </c:pt>
                <c:pt idx="1">
                  <c:v>2.7137047910327158E-2</c:v>
                </c:pt>
                <c:pt idx="2">
                  <c:v>2.6164574165685382E-2</c:v>
                </c:pt>
                <c:pt idx="3">
                  <c:v>2.8803601285629272E-2</c:v>
                </c:pt>
                <c:pt idx="4">
                  <c:v>3.1914399548100943E-2</c:v>
                </c:pt>
              </c:numCache>
            </c:numRef>
          </c:yVal>
        </c:ser>
        <c:axId val="80580992"/>
        <c:axId val="80582528"/>
      </c:scatterChart>
      <c:valAx>
        <c:axId val="80580992"/>
        <c:scaling>
          <c:orientation val="minMax"/>
        </c:scaling>
        <c:axPos val="b"/>
        <c:numFmt formatCode="0.000_ " sourceLinked="1"/>
        <c:tickLblPos val="nextTo"/>
        <c:crossAx val="80582528"/>
        <c:crosses val="autoZero"/>
        <c:crossBetween val="midCat"/>
      </c:valAx>
      <c:valAx>
        <c:axId val="80582528"/>
        <c:scaling>
          <c:orientation val="minMax"/>
        </c:scaling>
        <c:axPos val="l"/>
        <c:majorGridlines/>
        <c:numFmt formatCode="0.0000_ " sourceLinked="1"/>
        <c:tickLblPos val="nextTo"/>
        <c:crossAx val="80580992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trendline>
            <c:trendlineType val="linear"/>
          </c:trendline>
          <c:xVal>
            <c:numRef>
              <c:f>Sheet1!$AA$5:$AA$9</c:f>
              <c:numCache>
                <c:formatCode>0.000_ </c:formatCode>
                <c:ptCount val="5"/>
                <c:pt idx="0">
                  <c:v>0.7737566858254884</c:v>
                </c:pt>
                <c:pt idx="1">
                  <c:v>0.58602022211171878</c:v>
                </c:pt>
                <c:pt idx="2">
                  <c:v>0.4384563309879968</c:v>
                </c:pt>
                <c:pt idx="3">
                  <c:v>0.32065733894121334</c:v>
                </c:pt>
                <c:pt idx="4">
                  <c:v>0.21834794077603809</c:v>
                </c:pt>
              </c:numCache>
            </c:numRef>
          </c:xVal>
          <c:yVal>
            <c:numRef>
              <c:f>Sheet1!$AD$5:$AD$9</c:f>
              <c:numCache>
                <c:formatCode>0.0000_ </c:formatCode>
                <c:ptCount val="5"/>
                <c:pt idx="0">
                  <c:v>2.8881796399354776E-2</c:v>
                </c:pt>
                <c:pt idx="1">
                  <c:v>2.5072902724082059E-2</c:v>
                </c:pt>
                <c:pt idx="2">
                  <c:v>2.4530538962093305E-2</c:v>
                </c:pt>
                <c:pt idx="3">
                  <c:v>2.1712563336381972E-2</c:v>
                </c:pt>
                <c:pt idx="4">
                  <c:v>1.8419294462965113E-2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trendline>
            <c:trendlineType val="linear"/>
          </c:trendline>
          <c:xVal>
            <c:numRef>
              <c:f>Sheet1!$AA$17:$AA$21</c:f>
              <c:numCache>
                <c:formatCode>0.000_ </c:formatCode>
                <c:ptCount val="5"/>
                <c:pt idx="0">
                  <c:v>0.97732732115508858</c:v>
                </c:pt>
                <c:pt idx="1">
                  <c:v>0.73552570619346858</c:v>
                </c:pt>
                <c:pt idx="2">
                  <c:v>0.5599913062595796</c:v>
                </c:pt>
                <c:pt idx="3">
                  <c:v>0.42244650693096719</c:v>
                </c:pt>
                <c:pt idx="4">
                  <c:v>0.30746982546352941</c:v>
                </c:pt>
              </c:numCache>
            </c:numRef>
          </c:xVal>
          <c:yVal>
            <c:numRef>
              <c:f>Sheet1!$AD$17:$AD$21</c:f>
              <c:numCache>
                <c:formatCode>0.0000_ </c:formatCode>
                <c:ptCount val="5"/>
                <c:pt idx="0">
                  <c:v>2.8528550503874942E-2</c:v>
                </c:pt>
                <c:pt idx="1">
                  <c:v>2.7252378095090284E-2</c:v>
                </c:pt>
                <c:pt idx="2">
                  <c:v>2.4643686822087216E-2</c:v>
                </c:pt>
                <c:pt idx="3">
                  <c:v>2.5373723438009765E-2</c:v>
                </c:pt>
                <c:pt idx="4">
                  <c:v>2.8227762370248998E-2</c:v>
                </c:pt>
              </c:numCache>
            </c:numRef>
          </c:yVal>
        </c:ser>
        <c:axId val="81810176"/>
        <c:axId val="81811712"/>
      </c:scatterChart>
      <c:valAx>
        <c:axId val="81810176"/>
        <c:scaling>
          <c:orientation val="minMax"/>
        </c:scaling>
        <c:axPos val="b"/>
        <c:numFmt formatCode="0.000_ " sourceLinked="1"/>
        <c:tickLblPos val="nextTo"/>
        <c:crossAx val="81811712"/>
        <c:crosses val="autoZero"/>
        <c:crossBetween val="midCat"/>
      </c:valAx>
      <c:valAx>
        <c:axId val="81811712"/>
        <c:scaling>
          <c:orientation val="minMax"/>
        </c:scaling>
        <c:axPos val="l"/>
        <c:majorGridlines/>
        <c:numFmt formatCode="0.0000_ " sourceLinked="1"/>
        <c:tickLblPos val="nextTo"/>
        <c:crossAx val="81810176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trendline>
            <c:trendlineType val="linear"/>
          </c:trendline>
          <c:xVal>
            <c:numRef>
              <c:f>Sheet1!$BJ$5:$BJ$10</c:f>
              <c:numCache>
                <c:formatCode>0.000_ </c:formatCode>
                <c:ptCount val="6"/>
                <c:pt idx="0">
                  <c:v>1.0134192105400315</c:v>
                </c:pt>
                <c:pt idx="1">
                  <c:v>0.77066794578114195</c:v>
                </c:pt>
                <c:pt idx="2">
                  <c:v>0.58067678684376967</c:v>
                </c:pt>
                <c:pt idx="3">
                  <c:v>0.44120310756288095</c:v>
                </c:pt>
                <c:pt idx="4">
                  <c:v>0.32377738258831135</c:v>
                </c:pt>
                <c:pt idx="5">
                  <c:v>0.2222426029693147</c:v>
                </c:pt>
              </c:numCache>
            </c:numRef>
          </c:xVal>
          <c:yVal>
            <c:numRef>
              <c:f>Sheet1!$BM$5:$BM$10</c:f>
              <c:numCache>
                <c:formatCode>0.0000_ </c:formatCode>
                <c:ptCount val="6"/>
                <c:pt idx="0">
                  <c:v>4.2799294130399686E-2</c:v>
                </c:pt>
                <c:pt idx="1">
                  <c:v>3.0307211300207394E-2</c:v>
                </c:pt>
                <c:pt idx="2">
                  <c:v>1.8812829224511444E-2</c:v>
                </c:pt>
                <c:pt idx="3">
                  <c:v>2.9362645252421198E-2</c:v>
                </c:pt>
                <c:pt idx="4">
                  <c:v>2.8507637554742841E-2</c:v>
                </c:pt>
                <c:pt idx="5" formatCode="General">
                  <c:v>2.9106626183135753E-2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trendline>
            <c:trendlineType val="linear"/>
          </c:trendline>
          <c:xVal>
            <c:numRef>
              <c:f>Sheet1!$BJ$17:$BJ$22</c:f>
              <c:numCache>
                <c:formatCode>0.000_ </c:formatCode>
                <c:ptCount val="6"/>
                <c:pt idx="0">
                  <c:v>1.0747421906761323</c:v>
                </c:pt>
                <c:pt idx="1">
                  <c:v>0.81118509176229492</c:v>
                </c:pt>
                <c:pt idx="2">
                  <c:v>0.61669801891893827</c:v>
                </c:pt>
                <c:pt idx="3">
                  <c:v>0.46511447535237527</c:v>
                </c:pt>
                <c:pt idx="4">
                  <c:v>0.34348647856130726</c:v>
                </c:pt>
                <c:pt idx="5">
                  <c:v>0.23984192146981534</c:v>
                </c:pt>
              </c:numCache>
            </c:numRef>
          </c:xVal>
          <c:yVal>
            <c:numRef>
              <c:f>Sheet1!$BM$17:$BM$22</c:f>
              <c:numCache>
                <c:formatCode>0.0000_ </c:formatCode>
                <c:ptCount val="6"/>
                <c:pt idx="0">
                  <c:v>3.0518824123698888E-2</c:v>
                </c:pt>
                <c:pt idx="1">
                  <c:v>2.7966009391502785E-2</c:v>
                </c:pt>
                <c:pt idx="2">
                  <c:v>2.4149521023093257E-2</c:v>
                </c:pt>
                <c:pt idx="3">
                  <c:v>2.1294175317916667E-2</c:v>
                </c:pt>
                <c:pt idx="4">
                  <c:v>2.1339704651324752E-2</c:v>
                </c:pt>
                <c:pt idx="5" formatCode="General">
                  <c:v>1.8581973936211815E-2</c:v>
                </c:pt>
              </c:numCache>
            </c:numRef>
          </c:yVal>
        </c:ser>
        <c:axId val="81929344"/>
        <c:axId val="81930880"/>
      </c:scatterChart>
      <c:valAx>
        <c:axId val="81929344"/>
        <c:scaling>
          <c:orientation val="minMax"/>
        </c:scaling>
        <c:axPos val="b"/>
        <c:numFmt formatCode="0.000_ " sourceLinked="1"/>
        <c:tickLblPos val="nextTo"/>
        <c:crossAx val="81930880"/>
        <c:crosses val="autoZero"/>
        <c:crossBetween val="midCat"/>
      </c:valAx>
      <c:valAx>
        <c:axId val="81930880"/>
        <c:scaling>
          <c:orientation val="minMax"/>
        </c:scaling>
        <c:axPos val="l"/>
        <c:majorGridlines/>
        <c:numFmt formatCode="0.0000_ " sourceLinked="1"/>
        <c:tickLblPos val="nextTo"/>
        <c:crossAx val="81929344"/>
        <c:crosses val="autoZero"/>
        <c:crossBetween val="midCat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trendline>
            <c:trendlineType val="linear"/>
          </c:trendline>
          <c:xVal>
            <c:numRef>
              <c:f>Sheet1!$BS$5:$BS$10</c:f>
              <c:numCache>
                <c:formatCode>0.000_ </c:formatCode>
                <c:ptCount val="6"/>
                <c:pt idx="0">
                  <c:v>1.0889840600952732</c:v>
                </c:pt>
                <c:pt idx="1">
                  <c:v>0.80498315877227411</c:v>
                </c:pt>
                <c:pt idx="2">
                  <c:v>0.60534858150007675</c:v>
                </c:pt>
                <c:pt idx="3">
                  <c:v>0.45657167321793896</c:v>
                </c:pt>
                <c:pt idx="4">
                  <c:v>0.33440771774609807</c:v>
                </c:pt>
                <c:pt idx="5">
                  <c:v>0.22878782689285571</c:v>
                </c:pt>
              </c:numCache>
            </c:numRef>
          </c:xVal>
          <c:yVal>
            <c:numRef>
              <c:f>Sheet1!$BV$5:$BV$10</c:f>
              <c:numCache>
                <c:formatCode>0.0000_ </c:formatCode>
                <c:ptCount val="6"/>
                <c:pt idx="0">
                  <c:v>2.7636482401725483E-2</c:v>
                </c:pt>
                <c:pt idx="1">
                  <c:v>2.9559114729474353E-2</c:v>
                </c:pt>
                <c:pt idx="2">
                  <c:v>2.7654115189587769E-2</c:v>
                </c:pt>
                <c:pt idx="3">
                  <c:v>2.7519000779465539E-2</c:v>
                </c:pt>
                <c:pt idx="4">
                  <c:v>2.5348856057117609E-2</c:v>
                </c:pt>
                <c:pt idx="5" formatCode="General">
                  <c:v>2.7248669748726709E-2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trendline>
            <c:trendlineType val="linear"/>
          </c:trendline>
          <c:xVal>
            <c:numRef>
              <c:f>Sheet1!$BS$17:$BS$22</c:f>
              <c:numCache>
                <c:formatCode>0.000_ </c:formatCode>
                <c:ptCount val="6"/>
                <c:pt idx="0">
                  <c:v>1.0747421906761323</c:v>
                </c:pt>
                <c:pt idx="1">
                  <c:v>0.81118509176229492</c:v>
                </c:pt>
                <c:pt idx="2">
                  <c:v>0.61669801891893827</c:v>
                </c:pt>
                <c:pt idx="3">
                  <c:v>0.46511447535237527</c:v>
                </c:pt>
                <c:pt idx="4">
                  <c:v>0.34357845771198681</c:v>
                </c:pt>
                <c:pt idx="5">
                  <c:v>0.23984192146981534</c:v>
                </c:pt>
              </c:numCache>
            </c:numRef>
          </c:xVal>
          <c:yVal>
            <c:numRef>
              <c:f>Sheet1!$BV$17:$BV$22</c:f>
              <c:numCache>
                <c:formatCode>0.0000_ </c:formatCode>
                <c:ptCount val="6"/>
                <c:pt idx="0">
                  <c:v>3.0518824123698888E-2</c:v>
                </c:pt>
                <c:pt idx="1">
                  <c:v>2.7966009391502785E-2</c:v>
                </c:pt>
                <c:pt idx="2">
                  <c:v>2.4149521023093257E-2</c:v>
                </c:pt>
                <c:pt idx="3">
                  <c:v>2.1294175317916667E-2</c:v>
                </c:pt>
                <c:pt idx="4">
                  <c:v>2.1157927673697254E-2</c:v>
                </c:pt>
                <c:pt idx="5" formatCode="General">
                  <c:v>1.8581973936211815E-2</c:v>
                </c:pt>
              </c:numCache>
            </c:numRef>
          </c:yVal>
        </c:ser>
        <c:axId val="81962496"/>
        <c:axId val="81964032"/>
      </c:scatterChart>
      <c:valAx>
        <c:axId val="81962496"/>
        <c:scaling>
          <c:orientation val="minMax"/>
        </c:scaling>
        <c:axPos val="b"/>
        <c:numFmt formatCode="0.000_ " sourceLinked="1"/>
        <c:tickLblPos val="nextTo"/>
        <c:crossAx val="81964032"/>
        <c:crosses val="autoZero"/>
        <c:crossBetween val="midCat"/>
      </c:valAx>
      <c:valAx>
        <c:axId val="81964032"/>
        <c:scaling>
          <c:orientation val="minMax"/>
        </c:scaling>
        <c:axPos val="l"/>
        <c:majorGridlines/>
        <c:numFmt formatCode="0.0000_ " sourceLinked="1"/>
        <c:tickLblPos val="nextTo"/>
        <c:crossAx val="81962496"/>
        <c:crosses val="autoZero"/>
        <c:crossBetween val="midCat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trendline>
            <c:trendlineType val="linear"/>
          </c:trendline>
          <c:xVal>
            <c:numRef>
              <c:f>Sheet1!$CB$5:$CB$10</c:f>
              <c:numCache>
                <c:formatCode>0.000_ </c:formatCode>
                <c:ptCount val="6"/>
                <c:pt idx="0">
                  <c:v>1.206277463450979</c:v>
                </c:pt>
                <c:pt idx="1">
                  <c:v>0.91061318337859298</c:v>
                </c:pt>
                <c:pt idx="2">
                  <c:v>0.69313994504683363</c:v>
                </c:pt>
                <c:pt idx="3">
                  <c:v>0.53168387998079092</c:v>
                </c:pt>
                <c:pt idx="4">
                  <c:v>0.39918635687137916</c:v>
                </c:pt>
                <c:pt idx="5">
                  <c:v>0.28809877097580849</c:v>
                </c:pt>
              </c:numCache>
            </c:numRef>
          </c:xVal>
          <c:yVal>
            <c:numRef>
              <c:f>Sheet1!$CE$5:$CE$10</c:f>
              <c:numCache>
                <c:formatCode>0.0000_ </c:formatCode>
                <c:ptCount val="6"/>
                <c:pt idx="0">
                  <c:v>3.2715698207265442E-2</c:v>
                </c:pt>
                <c:pt idx="1">
                  <c:v>3.1839831131307304E-2</c:v>
                </c:pt>
                <c:pt idx="2">
                  <c:v>2.7038944207868253E-2</c:v>
                </c:pt>
                <c:pt idx="3">
                  <c:v>2.5135104228086222E-2</c:v>
                </c:pt>
                <c:pt idx="4">
                  <c:v>2.4302167425172969E-2</c:v>
                </c:pt>
                <c:pt idx="5" formatCode="General">
                  <c:v>2.0599790954626555E-2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trendline>
            <c:trendlineType val="linear"/>
          </c:trendline>
          <c:xVal>
            <c:numRef>
              <c:f>Sheet1!$CB$17:$CB$22</c:f>
              <c:numCache>
                <c:formatCode>0.000_ </c:formatCode>
                <c:ptCount val="6"/>
                <c:pt idx="0">
                  <c:v>0.82616081071107417</c:v>
                </c:pt>
                <c:pt idx="1">
                  <c:v>0.63215500461808749</c:v>
                </c:pt>
                <c:pt idx="2">
                  <c:v>0.44726522100355171</c:v>
                </c:pt>
                <c:pt idx="3">
                  <c:v>0.35952285018510588</c:v>
                </c:pt>
                <c:pt idx="4">
                  <c:v>0.25538902580816036</c:v>
                </c:pt>
              </c:numCache>
            </c:numRef>
          </c:xVal>
          <c:yVal>
            <c:numRef>
              <c:f>Sheet1!$CE$17:$CE$22</c:f>
              <c:numCache>
                <c:formatCode>0.0000_ </c:formatCode>
                <c:ptCount val="6"/>
                <c:pt idx="0">
                  <c:v>2.88958739010945E-2</c:v>
                </c:pt>
                <c:pt idx="1">
                  <c:v>2.7208976606775473E-2</c:v>
                </c:pt>
                <c:pt idx="2">
                  <c:v>1.6904472177153129E-2</c:v>
                </c:pt>
                <c:pt idx="3">
                  <c:v>2.6927579755594649E-2</c:v>
                </c:pt>
                <c:pt idx="4">
                  <c:v>2.4044525192480574E-2</c:v>
                </c:pt>
              </c:numCache>
            </c:numRef>
          </c:yVal>
        </c:ser>
        <c:axId val="82015744"/>
        <c:axId val="82017280"/>
      </c:scatterChart>
      <c:valAx>
        <c:axId val="82015744"/>
        <c:scaling>
          <c:orientation val="minMax"/>
        </c:scaling>
        <c:axPos val="b"/>
        <c:numFmt formatCode="0.000_ " sourceLinked="1"/>
        <c:tickLblPos val="nextTo"/>
        <c:crossAx val="82017280"/>
        <c:crosses val="autoZero"/>
        <c:crossBetween val="midCat"/>
      </c:valAx>
      <c:valAx>
        <c:axId val="82017280"/>
        <c:scaling>
          <c:orientation val="minMax"/>
        </c:scaling>
        <c:axPos val="l"/>
        <c:majorGridlines/>
        <c:numFmt formatCode="0.0000_ " sourceLinked="1"/>
        <c:tickLblPos val="nextTo"/>
        <c:crossAx val="82015744"/>
        <c:crosses val="autoZero"/>
        <c:crossBetween val="midCat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Sheet1!$R$17:$R$21</c:f>
              <c:numCache>
                <c:formatCode>0.000_ </c:formatCode>
                <c:ptCount val="5"/>
                <c:pt idx="0">
                  <c:v>0.80447737394387009</c:v>
                </c:pt>
                <c:pt idx="1">
                  <c:v>0.60561021754338262</c:v>
                </c:pt>
                <c:pt idx="2">
                  <c:v>0.45429722749142382</c:v>
                </c:pt>
                <c:pt idx="3">
                  <c:v>0.33368408421713325</c:v>
                </c:pt>
                <c:pt idx="4">
                  <c:v>0.22797134626986124</c:v>
                </c:pt>
              </c:numCache>
            </c:numRef>
          </c:xVal>
          <c:yVal>
            <c:numRef>
              <c:f>Sheet1!$T$17:$T$21</c:f>
              <c:numCache>
                <c:formatCode>0.00000_ </c:formatCode>
                <c:ptCount val="5"/>
                <c:pt idx="0">
                  <c:v>2.3260386489500798E-3</c:v>
                </c:pt>
                <c:pt idx="1">
                  <c:v>1.675849906793699E-3</c:v>
                </c:pt>
                <c:pt idx="2">
                  <c:v>1.2120850139410097E-3</c:v>
                </c:pt>
                <c:pt idx="3">
                  <c:v>9.800801820347056E-4</c:v>
                </c:pt>
                <c:pt idx="4">
                  <c:v>7.4190152910268278E-4</c:v>
                </c:pt>
              </c:numCache>
            </c:numRef>
          </c:yVal>
        </c:ser>
        <c:axId val="80731136"/>
        <c:axId val="80810752"/>
      </c:scatterChart>
      <c:valAx>
        <c:axId val="80731136"/>
        <c:scaling>
          <c:orientation val="minMax"/>
        </c:scaling>
        <c:axPos val="b"/>
        <c:numFmt formatCode="0.000_ " sourceLinked="1"/>
        <c:tickLblPos val="nextTo"/>
        <c:crossAx val="80810752"/>
        <c:crosses val="autoZero"/>
        <c:crossBetween val="midCat"/>
      </c:valAx>
      <c:valAx>
        <c:axId val="80810752"/>
        <c:scaling>
          <c:orientation val="minMax"/>
        </c:scaling>
        <c:axPos val="l"/>
        <c:majorGridlines/>
        <c:numFmt formatCode="0.00000_ " sourceLinked="1"/>
        <c:tickLblPos val="nextTo"/>
        <c:crossAx val="80731136"/>
        <c:crosses val="autoZero"/>
        <c:crossBetween val="midCat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1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Sheet1!$AA$5:$AA$9</c:f>
              <c:numCache>
                <c:formatCode>0.000_ </c:formatCode>
                <c:ptCount val="5"/>
                <c:pt idx="0">
                  <c:v>0.7737566858254884</c:v>
                </c:pt>
                <c:pt idx="1">
                  <c:v>0.58602022211171878</c:v>
                </c:pt>
                <c:pt idx="2">
                  <c:v>0.4384563309879968</c:v>
                </c:pt>
                <c:pt idx="3">
                  <c:v>0.32065733894121334</c:v>
                </c:pt>
                <c:pt idx="4">
                  <c:v>0.21834794077603809</c:v>
                </c:pt>
              </c:numCache>
            </c:numRef>
          </c:xVal>
          <c:yVal>
            <c:numRef>
              <c:f>Sheet1!$AC$5:$AC$9</c:f>
              <c:numCache>
                <c:formatCode>0.00000_ </c:formatCode>
                <c:ptCount val="5"/>
                <c:pt idx="0">
                  <c:v>2.2788090798235151E-3</c:v>
                </c:pt>
                <c:pt idx="1">
                  <c:v>1.4982922836393761E-3</c:v>
                </c:pt>
                <c:pt idx="2">
                  <c:v>1.096762922147475E-3</c:v>
                </c:pt>
                <c:pt idx="3">
                  <c:v>7.09956282832241E-4</c:v>
                </c:pt>
                <c:pt idx="4">
                  <c:v>4.1011099779597653E-4</c:v>
                </c:pt>
              </c:numCache>
            </c:numRef>
          </c:yVal>
        </c:ser>
        <c:axId val="80863616"/>
        <c:axId val="80865152"/>
      </c:scatterChart>
      <c:valAx>
        <c:axId val="80863616"/>
        <c:scaling>
          <c:orientation val="minMax"/>
        </c:scaling>
        <c:axPos val="b"/>
        <c:numFmt formatCode="0.000_ " sourceLinked="1"/>
        <c:tickLblPos val="nextTo"/>
        <c:crossAx val="80865152"/>
        <c:crosses val="autoZero"/>
        <c:crossBetween val="midCat"/>
      </c:valAx>
      <c:valAx>
        <c:axId val="80865152"/>
        <c:scaling>
          <c:orientation val="minMax"/>
        </c:scaling>
        <c:axPos val="l"/>
        <c:majorGridlines/>
        <c:numFmt formatCode="0.00000_ " sourceLinked="1"/>
        <c:tickLblPos val="nextTo"/>
        <c:crossAx val="80863616"/>
        <c:crosses val="autoZero"/>
        <c:crossBetween val="midCat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Sheet1!$AA$17:$AA$21</c:f>
              <c:numCache>
                <c:formatCode>0.000_ </c:formatCode>
                <c:ptCount val="5"/>
                <c:pt idx="0">
                  <c:v>0.97732732115508858</c:v>
                </c:pt>
                <c:pt idx="1">
                  <c:v>0.73552570619346858</c:v>
                </c:pt>
                <c:pt idx="2">
                  <c:v>0.5599913062595796</c:v>
                </c:pt>
                <c:pt idx="3">
                  <c:v>0.42244650693096719</c:v>
                </c:pt>
                <c:pt idx="4">
                  <c:v>0.30746982546352941</c:v>
                </c:pt>
              </c:numCache>
            </c:numRef>
          </c:xVal>
          <c:yVal>
            <c:numRef>
              <c:f>Sheet1!$AC$17:$AC$21</c:f>
              <c:numCache>
                <c:formatCode>0.00000_ </c:formatCode>
                <c:ptCount val="5"/>
                <c:pt idx="0">
                  <c:v>2.8431454003548361E-3</c:v>
                </c:pt>
                <c:pt idx="1">
                  <c:v>2.0440032675625923E-3</c:v>
                </c:pt>
                <c:pt idx="2">
                  <c:v>1.4072339050086023E-3</c:v>
                </c:pt>
                <c:pt idx="3">
                  <c:v>1.0930379726226222E-3</c:v>
                </c:pt>
                <c:pt idx="4">
                  <c:v>8.8503058324773936E-4</c:v>
                </c:pt>
              </c:numCache>
            </c:numRef>
          </c:yVal>
        </c:ser>
        <c:axId val="80754176"/>
        <c:axId val="80755712"/>
      </c:scatterChart>
      <c:valAx>
        <c:axId val="80754176"/>
        <c:scaling>
          <c:orientation val="minMax"/>
        </c:scaling>
        <c:axPos val="b"/>
        <c:numFmt formatCode="0.000_ " sourceLinked="1"/>
        <c:tickLblPos val="nextTo"/>
        <c:crossAx val="80755712"/>
        <c:crosses val="autoZero"/>
        <c:crossBetween val="midCat"/>
      </c:valAx>
      <c:valAx>
        <c:axId val="80755712"/>
        <c:scaling>
          <c:orientation val="minMax"/>
        </c:scaling>
        <c:axPos val="l"/>
        <c:majorGridlines/>
        <c:numFmt formatCode="0.00000_ " sourceLinked="1"/>
        <c:tickLblPos val="nextTo"/>
        <c:crossAx val="80754176"/>
        <c:crosses val="autoZero"/>
        <c:crossBetween val="midCat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Sheet1!$AA$5:$AA$9</c:f>
              <c:numCache>
                <c:formatCode>0.000_ </c:formatCode>
                <c:ptCount val="5"/>
                <c:pt idx="0">
                  <c:v>0.7737566858254884</c:v>
                </c:pt>
                <c:pt idx="1">
                  <c:v>0.58602022211171878</c:v>
                </c:pt>
                <c:pt idx="2">
                  <c:v>0.4384563309879968</c:v>
                </c:pt>
                <c:pt idx="3">
                  <c:v>0.32065733894121334</c:v>
                </c:pt>
                <c:pt idx="4">
                  <c:v>0.21834794077603809</c:v>
                </c:pt>
              </c:numCache>
            </c:numRef>
          </c:xVal>
          <c:yVal>
            <c:numRef>
              <c:f>Sheet1!$AD$5:$AD$9</c:f>
              <c:numCache>
                <c:formatCode>0.0000_ </c:formatCode>
                <c:ptCount val="5"/>
                <c:pt idx="0">
                  <c:v>2.8881796399354776E-2</c:v>
                </c:pt>
                <c:pt idx="1">
                  <c:v>2.5072902724082059E-2</c:v>
                </c:pt>
                <c:pt idx="2">
                  <c:v>2.4530538962093305E-2</c:v>
                </c:pt>
                <c:pt idx="3">
                  <c:v>2.1712563336381972E-2</c:v>
                </c:pt>
                <c:pt idx="4">
                  <c:v>1.8419294462965113E-2</c:v>
                </c:pt>
              </c:numCache>
            </c:numRef>
          </c:yVal>
        </c:ser>
        <c:axId val="80784000"/>
        <c:axId val="80802176"/>
      </c:scatterChart>
      <c:valAx>
        <c:axId val="80784000"/>
        <c:scaling>
          <c:orientation val="minMax"/>
        </c:scaling>
        <c:axPos val="b"/>
        <c:numFmt formatCode="0.000_ " sourceLinked="1"/>
        <c:tickLblPos val="nextTo"/>
        <c:crossAx val="80802176"/>
        <c:crosses val="autoZero"/>
        <c:crossBetween val="midCat"/>
      </c:valAx>
      <c:valAx>
        <c:axId val="80802176"/>
        <c:scaling>
          <c:orientation val="minMax"/>
        </c:scaling>
        <c:axPos val="l"/>
        <c:majorGridlines/>
        <c:numFmt formatCode="0.0000_ " sourceLinked="1"/>
        <c:tickLblPos val="nextTo"/>
        <c:crossAx val="80784000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Sheet1!$AA$17:$AA$21</c:f>
              <c:numCache>
                <c:formatCode>0.000_ </c:formatCode>
                <c:ptCount val="5"/>
                <c:pt idx="0">
                  <c:v>0.97732732115508858</c:v>
                </c:pt>
                <c:pt idx="1">
                  <c:v>0.73552570619346858</c:v>
                </c:pt>
                <c:pt idx="2">
                  <c:v>0.5599913062595796</c:v>
                </c:pt>
                <c:pt idx="3">
                  <c:v>0.42244650693096719</c:v>
                </c:pt>
                <c:pt idx="4">
                  <c:v>0.30746982546352941</c:v>
                </c:pt>
              </c:numCache>
            </c:numRef>
          </c:xVal>
          <c:yVal>
            <c:numRef>
              <c:f>Sheet1!$AD$17:$AD$21</c:f>
              <c:numCache>
                <c:formatCode>0.0000_ </c:formatCode>
                <c:ptCount val="5"/>
                <c:pt idx="0">
                  <c:v>2.8528550503874942E-2</c:v>
                </c:pt>
                <c:pt idx="1">
                  <c:v>2.7252378095090284E-2</c:v>
                </c:pt>
                <c:pt idx="2">
                  <c:v>2.4643686822087216E-2</c:v>
                </c:pt>
                <c:pt idx="3">
                  <c:v>2.5373723438009765E-2</c:v>
                </c:pt>
                <c:pt idx="4">
                  <c:v>2.8227762370248998E-2</c:v>
                </c:pt>
              </c:numCache>
            </c:numRef>
          </c:yVal>
        </c:ser>
        <c:axId val="80891904"/>
        <c:axId val="80893440"/>
      </c:scatterChart>
      <c:valAx>
        <c:axId val="80891904"/>
        <c:scaling>
          <c:orientation val="minMax"/>
        </c:scaling>
        <c:axPos val="b"/>
        <c:numFmt formatCode="0.000_ " sourceLinked="1"/>
        <c:tickLblPos val="nextTo"/>
        <c:crossAx val="80893440"/>
        <c:crosses val="autoZero"/>
        <c:crossBetween val="midCat"/>
      </c:valAx>
      <c:valAx>
        <c:axId val="80893440"/>
        <c:scaling>
          <c:orientation val="minMax"/>
        </c:scaling>
        <c:axPos val="l"/>
        <c:majorGridlines/>
        <c:numFmt formatCode="0.0000_ " sourceLinked="1"/>
        <c:tickLblPos val="nextTo"/>
        <c:crossAx val="80891904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Sheet1!$R$5:$R$10</c:f>
              <c:numCache>
                <c:formatCode>0.000_ </c:formatCode>
                <c:ptCount val="6"/>
                <c:pt idx="0">
                  <c:v>0.94885779723324215</c:v>
                </c:pt>
                <c:pt idx="1">
                  <c:v>0.70781533544595221</c:v>
                </c:pt>
                <c:pt idx="2">
                  <c:v>0.5366019642596227</c:v>
                </c:pt>
                <c:pt idx="3">
                  <c:v>0.3981241895538431</c:v>
                </c:pt>
                <c:pt idx="4">
                  <c:v>0.28590308300569789</c:v>
                </c:pt>
                <c:pt idx="5" formatCode="0.0_ ">
                  <c:v>0.19366658633210265</c:v>
                </c:pt>
              </c:numCache>
            </c:numRef>
          </c:xVal>
          <c:yVal>
            <c:numRef>
              <c:f>Sheet1!$U$5:$U$10</c:f>
              <c:numCache>
                <c:formatCode>0.0000_ </c:formatCode>
                <c:ptCount val="6"/>
                <c:pt idx="0">
                  <c:v>3.3536071821346547E-2</c:v>
                </c:pt>
                <c:pt idx="1">
                  <c:v>2.8195550097189558E-2</c:v>
                </c:pt>
                <c:pt idx="2">
                  <c:v>2.5035788010035476E-2</c:v>
                </c:pt>
                <c:pt idx="3">
                  <c:v>2.2694097465397484E-2</c:v>
                </c:pt>
                <c:pt idx="4">
                  <c:v>1.9030757000814337E-2</c:v>
                </c:pt>
                <c:pt idx="5" formatCode="General">
                  <c:v>1.2109971387616263E-2</c:v>
                </c:pt>
              </c:numCache>
            </c:numRef>
          </c:yVal>
        </c:ser>
        <c:axId val="80913536"/>
        <c:axId val="80915072"/>
      </c:scatterChart>
      <c:valAx>
        <c:axId val="80913536"/>
        <c:scaling>
          <c:orientation val="minMax"/>
        </c:scaling>
        <c:axPos val="b"/>
        <c:numFmt formatCode="0.000_ " sourceLinked="1"/>
        <c:tickLblPos val="nextTo"/>
        <c:crossAx val="80915072"/>
        <c:crosses val="autoZero"/>
        <c:crossBetween val="midCat"/>
      </c:valAx>
      <c:valAx>
        <c:axId val="80915072"/>
        <c:scaling>
          <c:orientation val="minMax"/>
        </c:scaling>
        <c:axPos val="l"/>
        <c:majorGridlines/>
        <c:numFmt formatCode="0.0000_ " sourceLinked="1"/>
        <c:tickLblPos val="nextTo"/>
        <c:crossAx val="80913536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-1</xdr:colOff>
      <xdr:row>38</xdr:row>
      <xdr:rowOff>53975</xdr:rowOff>
    </xdr:from>
    <xdr:to>
      <xdr:col>12</xdr:col>
      <xdr:colOff>-1</xdr:colOff>
      <xdr:row>52</xdr:row>
      <xdr:rowOff>120650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-1</xdr:colOff>
      <xdr:row>22</xdr:row>
      <xdr:rowOff>76200</xdr:rowOff>
    </xdr:from>
    <xdr:to>
      <xdr:col>12</xdr:col>
      <xdr:colOff>-1</xdr:colOff>
      <xdr:row>36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660337</xdr:colOff>
      <xdr:row>39</xdr:row>
      <xdr:rowOff>88900</xdr:rowOff>
    </xdr:from>
    <xdr:to>
      <xdr:col>21</xdr:col>
      <xdr:colOff>0</xdr:colOff>
      <xdr:row>53</xdr:row>
      <xdr:rowOff>156475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660337</xdr:colOff>
      <xdr:row>22</xdr:row>
      <xdr:rowOff>76200</xdr:rowOff>
    </xdr:from>
    <xdr:to>
      <xdr:col>21</xdr:col>
      <xdr:colOff>0</xdr:colOff>
      <xdr:row>36</xdr:row>
      <xdr:rowOff>143775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39</xdr:row>
      <xdr:rowOff>34925</xdr:rowOff>
    </xdr:from>
    <xdr:to>
      <xdr:col>29</xdr:col>
      <xdr:colOff>633414</xdr:colOff>
      <xdr:row>54</xdr:row>
      <xdr:rowOff>49213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0</xdr:colOff>
      <xdr:row>21</xdr:row>
      <xdr:rowOff>152400</xdr:rowOff>
    </xdr:from>
    <xdr:to>
      <xdr:col>29</xdr:col>
      <xdr:colOff>633414</xdr:colOff>
      <xdr:row>37</xdr:row>
      <xdr:rowOff>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56</xdr:row>
      <xdr:rowOff>84138</xdr:rowOff>
    </xdr:from>
    <xdr:to>
      <xdr:col>29</xdr:col>
      <xdr:colOff>633414</xdr:colOff>
      <xdr:row>71</xdr:row>
      <xdr:rowOff>98425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73</xdr:row>
      <xdr:rowOff>133350</xdr:rowOff>
    </xdr:from>
    <xdr:to>
      <xdr:col>29</xdr:col>
      <xdr:colOff>633414</xdr:colOff>
      <xdr:row>88</xdr:row>
      <xdr:rowOff>147638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660337</xdr:colOff>
      <xdr:row>56</xdr:row>
      <xdr:rowOff>101601</xdr:rowOff>
    </xdr:from>
    <xdr:to>
      <xdr:col>21</xdr:col>
      <xdr:colOff>0</xdr:colOff>
      <xdr:row>71</xdr:row>
      <xdr:rowOff>2488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660337</xdr:colOff>
      <xdr:row>73</xdr:row>
      <xdr:rowOff>114300</xdr:rowOff>
    </xdr:from>
    <xdr:to>
      <xdr:col>21</xdr:col>
      <xdr:colOff>0</xdr:colOff>
      <xdr:row>88</xdr:row>
      <xdr:rowOff>15188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-1</xdr:colOff>
      <xdr:row>54</xdr:row>
      <xdr:rowOff>31750</xdr:rowOff>
    </xdr:from>
    <xdr:to>
      <xdr:col>12</xdr:col>
      <xdr:colOff>-1</xdr:colOff>
      <xdr:row>68</xdr:row>
      <xdr:rowOff>98425</xdr:rowOff>
    </xdr:to>
    <xdr:graphicFrame macro="">
      <xdr:nvGraphicFramePr>
        <xdr:cNvPr id="15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-1</xdr:colOff>
      <xdr:row>70</xdr:row>
      <xdr:rowOff>9525</xdr:rowOff>
    </xdr:from>
    <xdr:to>
      <xdr:col>12</xdr:col>
      <xdr:colOff>-1</xdr:colOff>
      <xdr:row>84</xdr:row>
      <xdr:rowOff>76200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57</xdr:col>
      <xdr:colOff>0</xdr:colOff>
      <xdr:row>38</xdr:row>
      <xdr:rowOff>76200</xdr:rowOff>
    </xdr:from>
    <xdr:to>
      <xdr:col>64</xdr:col>
      <xdr:colOff>595313</xdr:colOff>
      <xdr:row>53</xdr:row>
      <xdr:rowOff>9525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57</xdr:col>
      <xdr:colOff>0</xdr:colOff>
      <xdr:row>22</xdr:row>
      <xdr:rowOff>66675</xdr:rowOff>
    </xdr:from>
    <xdr:to>
      <xdr:col>64</xdr:col>
      <xdr:colOff>595313</xdr:colOff>
      <xdr:row>37</xdr:row>
      <xdr:rowOff>0</xdr:rowOff>
    </xdr:to>
    <xdr:graphicFrame macro="">
      <xdr:nvGraphicFramePr>
        <xdr:cNvPr id="18" name="グラフ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57</xdr:col>
      <xdr:colOff>0</xdr:colOff>
      <xdr:row>55</xdr:row>
      <xdr:rowOff>85725</xdr:rowOff>
    </xdr:from>
    <xdr:to>
      <xdr:col>64</xdr:col>
      <xdr:colOff>595313</xdr:colOff>
      <xdr:row>70</xdr:row>
      <xdr:rowOff>19051</xdr:rowOff>
    </xdr:to>
    <xdr:graphicFrame macro="">
      <xdr:nvGraphicFramePr>
        <xdr:cNvPr id="19" name="グラフ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57</xdr:col>
      <xdr:colOff>0</xdr:colOff>
      <xdr:row>73</xdr:row>
      <xdr:rowOff>104775</xdr:rowOff>
    </xdr:from>
    <xdr:to>
      <xdr:col>64</xdr:col>
      <xdr:colOff>595313</xdr:colOff>
      <xdr:row>88</xdr:row>
      <xdr:rowOff>38101</xdr:rowOff>
    </xdr:to>
    <xdr:graphicFrame macro="">
      <xdr:nvGraphicFramePr>
        <xdr:cNvPr id="20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66</xdr:col>
      <xdr:colOff>1</xdr:colOff>
      <xdr:row>38</xdr:row>
      <xdr:rowOff>76200</xdr:rowOff>
    </xdr:from>
    <xdr:to>
      <xdr:col>73</xdr:col>
      <xdr:colOff>595313</xdr:colOff>
      <xdr:row>53</xdr:row>
      <xdr:rowOff>9525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66</xdr:col>
      <xdr:colOff>1</xdr:colOff>
      <xdr:row>23</xdr:row>
      <xdr:rowOff>0</xdr:rowOff>
    </xdr:from>
    <xdr:to>
      <xdr:col>73</xdr:col>
      <xdr:colOff>595313</xdr:colOff>
      <xdr:row>37</xdr:row>
      <xdr:rowOff>100013</xdr:rowOff>
    </xdr:to>
    <xdr:graphicFrame macro="">
      <xdr:nvGraphicFramePr>
        <xdr:cNvPr id="22" name="グラフ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66</xdr:col>
      <xdr:colOff>1</xdr:colOff>
      <xdr:row>55</xdr:row>
      <xdr:rowOff>85725</xdr:rowOff>
    </xdr:from>
    <xdr:to>
      <xdr:col>73</xdr:col>
      <xdr:colOff>595313</xdr:colOff>
      <xdr:row>70</xdr:row>
      <xdr:rowOff>19051</xdr:rowOff>
    </xdr:to>
    <xdr:graphicFrame macro="">
      <xdr:nvGraphicFramePr>
        <xdr:cNvPr id="23" name="グラフ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66</xdr:col>
      <xdr:colOff>1</xdr:colOff>
      <xdr:row>73</xdr:row>
      <xdr:rowOff>104775</xdr:rowOff>
    </xdr:from>
    <xdr:to>
      <xdr:col>73</xdr:col>
      <xdr:colOff>595313</xdr:colOff>
      <xdr:row>88</xdr:row>
      <xdr:rowOff>38101</xdr:rowOff>
    </xdr:to>
    <xdr:graphicFrame macro="">
      <xdr:nvGraphicFramePr>
        <xdr:cNvPr id="24" name="グラフ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75</xdr:col>
      <xdr:colOff>0</xdr:colOff>
      <xdr:row>38</xdr:row>
      <xdr:rowOff>76200</xdr:rowOff>
    </xdr:from>
    <xdr:to>
      <xdr:col>82</xdr:col>
      <xdr:colOff>595313</xdr:colOff>
      <xdr:row>53</xdr:row>
      <xdr:rowOff>9525</xdr:rowOff>
    </xdr:to>
    <xdr:graphicFrame macro="">
      <xdr:nvGraphicFramePr>
        <xdr:cNvPr id="25" name="グラフ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75</xdr:col>
      <xdr:colOff>0</xdr:colOff>
      <xdr:row>23</xdr:row>
      <xdr:rowOff>0</xdr:rowOff>
    </xdr:from>
    <xdr:to>
      <xdr:col>82</xdr:col>
      <xdr:colOff>595313</xdr:colOff>
      <xdr:row>37</xdr:row>
      <xdr:rowOff>100013</xdr:rowOff>
    </xdr:to>
    <xdr:graphicFrame macro="">
      <xdr:nvGraphicFramePr>
        <xdr:cNvPr id="26" name="グラフ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75</xdr:col>
      <xdr:colOff>0</xdr:colOff>
      <xdr:row>55</xdr:row>
      <xdr:rowOff>85725</xdr:rowOff>
    </xdr:from>
    <xdr:to>
      <xdr:col>82</xdr:col>
      <xdr:colOff>595313</xdr:colOff>
      <xdr:row>70</xdr:row>
      <xdr:rowOff>19051</xdr:rowOff>
    </xdr:to>
    <xdr:graphicFrame macro="">
      <xdr:nvGraphicFramePr>
        <xdr:cNvPr id="27" name="グラフ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75</xdr:col>
      <xdr:colOff>0</xdr:colOff>
      <xdr:row>73</xdr:row>
      <xdr:rowOff>104775</xdr:rowOff>
    </xdr:from>
    <xdr:to>
      <xdr:col>82</xdr:col>
      <xdr:colOff>595313</xdr:colOff>
      <xdr:row>88</xdr:row>
      <xdr:rowOff>38101</xdr:rowOff>
    </xdr:to>
    <xdr:graphicFrame macro="">
      <xdr:nvGraphicFramePr>
        <xdr:cNvPr id="28" name="グラフ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149678</xdr:colOff>
      <xdr:row>23</xdr:row>
      <xdr:rowOff>40821</xdr:rowOff>
    </xdr:from>
    <xdr:to>
      <xdr:col>11</xdr:col>
      <xdr:colOff>476249</xdr:colOff>
      <xdr:row>52</xdr:row>
      <xdr:rowOff>40821</xdr:rowOff>
    </xdr:to>
    <xdr:graphicFrame macro="">
      <xdr:nvGraphicFramePr>
        <xdr:cNvPr id="29" name="グラフ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108857</xdr:colOff>
      <xdr:row>22</xdr:row>
      <xdr:rowOff>149679</xdr:rowOff>
    </xdr:from>
    <xdr:to>
      <xdr:col>20</xdr:col>
      <xdr:colOff>585107</xdr:colOff>
      <xdr:row>53</xdr:row>
      <xdr:rowOff>68036</xdr:rowOff>
    </xdr:to>
    <xdr:graphicFrame macro="">
      <xdr:nvGraphicFramePr>
        <xdr:cNvPr id="30" name="グラフ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22</xdr:col>
      <xdr:colOff>95250</xdr:colOff>
      <xdr:row>22</xdr:row>
      <xdr:rowOff>68036</xdr:rowOff>
    </xdr:from>
    <xdr:to>
      <xdr:col>29</xdr:col>
      <xdr:colOff>571500</xdr:colOff>
      <xdr:row>52</xdr:row>
      <xdr:rowOff>163285</xdr:rowOff>
    </xdr:to>
    <xdr:graphicFrame macro="">
      <xdr:nvGraphicFramePr>
        <xdr:cNvPr id="32" name="グラフ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57</xdr:col>
      <xdr:colOff>149679</xdr:colOff>
      <xdr:row>23</xdr:row>
      <xdr:rowOff>0</xdr:rowOff>
    </xdr:from>
    <xdr:to>
      <xdr:col>64</xdr:col>
      <xdr:colOff>585107</xdr:colOff>
      <xdr:row>53</xdr:row>
      <xdr:rowOff>95250</xdr:rowOff>
    </xdr:to>
    <xdr:graphicFrame macro="">
      <xdr:nvGraphicFramePr>
        <xdr:cNvPr id="33" name="グラフ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66</xdr:col>
      <xdr:colOff>81643</xdr:colOff>
      <xdr:row>23</xdr:row>
      <xdr:rowOff>95250</xdr:rowOff>
    </xdr:from>
    <xdr:to>
      <xdr:col>73</xdr:col>
      <xdr:colOff>517071</xdr:colOff>
      <xdr:row>54</xdr:row>
      <xdr:rowOff>13607</xdr:rowOff>
    </xdr:to>
    <xdr:graphicFrame macro="">
      <xdr:nvGraphicFramePr>
        <xdr:cNvPr id="34" name="グラフ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75</xdr:col>
      <xdr:colOff>0</xdr:colOff>
      <xdr:row>23</xdr:row>
      <xdr:rowOff>0</xdr:rowOff>
    </xdr:from>
    <xdr:to>
      <xdr:col>82</xdr:col>
      <xdr:colOff>435428</xdr:colOff>
      <xdr:row>53</xdr:row>
      <xdr:rowOff>95250</xdr:rowOff>
    </xdr:to>
    <xdr:graphicFrame macro="">
      <xdr:nvGraphicFramePr>
        <xdr:cNvPr id="35" name="グラフ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</xdr:col>
      <xdr:colOff>68034</xdr:colOff>
      <xdr:row>54</xdr:row>
      <xdr:rowOff>149679</xdr:rowOff>
    </xdr:from>
    <xdr:to>
      <xdr:col>11</xdr:col>
      <xdr:colOff>598713</xdr:colOff>
      <xdr:row>83</xdr:row>
      <xdr:rowOff>136072</xdr:rowOff>
    </xdr:to>
    <xdr:graphicFrame macro="">
      <xdr:nvGraphicFramePr>
        <xdr:cNvPr id="36" name="グラフ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0</xdr:colOff>
      <xdr:row>56</xdr:row>
      <xdr:rowOff>0</xdr:rowOff>
    </xdr:from>
    <xdr:to>
      <xdr:col>20</xdr:col>
      <xdr:colOff>530679</xdr:colOff>
      <xdr:row>87</xdr:row>
      <xdr:rowOff>71437</xdr:rowOff>
    </xdr:to>
    <xdr:graphicFrame macro="">
      <xdr:nvGraphicFramePr>
        <xdr:cNvPr id="38" name="グラフ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22</xdr:col>
      <xdr:colOff>0</xdr:colOff>
      <xdr:row>56</xdr:row>
      <xdr:rowOff>0</xdr:rowOff>
    </xdr:from>
    <xdr:to>
      <xdr:col>29</xdr:col>
      <xdr:colOff>530679</xdr:colOff>
      <xdr:row>87</xdr:row>
      <xdr:rowOff>71437</xdr:rowOff>
    </xdr:to>
    <xdr:graphicFrame macro="">
      <xdr:nvGraphicFramePr>
        <xdr:cNvPr id="39" name="グラフ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57</xdr:col>
      <xdr:colOff>0</xdr:colOff>
      <xdr:row>56</xdr:row>
      <xdr:rowOff>0</xdr:rowOff>
    </xdr:from>
    <xdr:to>
      <xdr:col>64</xdr:col>
      <xdr:colOff>506867</xdr:colOff>
      <xdr:row>87</xdr:row>
      <xdr:rowOff>71437</xdr:rowOff>
    </xdr:to>
    <xdr:graphicFrame macro="">
      <xdr:nvGraphicFramePr>
        <xdr:cNvPr id="40" name="グラフ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66</xdr:col>
      <xdr:colOff>0</xdr:colOff>
      <xdr:row>55</xdr:row>
      <xdr:rowOff>0</xdr:rowOff>
    </xdr:from>
    <xdr:to>
      <xdr:col>73</xdr:col>
      <xdr:colOff>506866</xdr:colOff>
      <xdr:row>86</xdr:row>
      <xdr:rowOff>71438</xdr:rowOff>
    </xdr:to>
    <xdr:graphicFrame macro="">
      <xdr:nvGraphicFramePr>
        <xdr:cNvPr id="41" name="グラフ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75</xdr:col>
      <xdr:colOff>0</xdr:colOff>
      <xdr:row>55</xdr:row>
      <xdr:rowOff>0</xdr:rowOff>
    </xdr:from>
    <xdr:to>
      <xdr:col>82</xdr:col>
      <xdr:colOff>506867</xdr:colOff>
      <xdr:row>86</xdr:row>
      <xdr:rowOff>71438</xdr:rowOff>
    </xdr:to>
    <xdr:graphicFrame macro="">
      <xdr:nvGraphicFramePr>
        <xdr:cNvPr id="42" name="グラフ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E74"/>
  <sheetViews>
    <sheetView tabSelected="1" topLeftCell="AQ1" zoomScaleNormal="100" workbookViewId="0">
      <selection activeCell="AY2" sqref="AX2:AY2"/>
    </sheetView>
  </sheetViews>
  <sheetFormatPr defaultRowHeight="13.5"/>
  <cols>
    <col min="3" max="3" width="9" style="9"/>
    <col min="4" max="4" width="9" style="10"/>
    <col min="5" max="5" width="9.5" bestFit="1" customWidth="1"/>
    <col min="10" max="11" width="9.5" bestFit="1" customWidth="1"/>
    <col min="12" max="12" width="8.5" style="9" bestFit="1" customWidth="1"/>
    <col min="13" max="13" width="9" style="10"/>
    <col min="14" max="14" width="9.5" bestFit="1" customWidth="1"/>
    <col min="19" max="20" width="9.5" bestFit="1" customWidth="1"/>
    <col min="21" max="21" width="8.5" style="9" bestFit="1" customWidth="1"/>
    <col min="22" max="22" width="9" style="10"/>
    <col min="23" max="23" width="9.5" bestFit="1" customWidth="1"/>
    <col min="26" max="26" width="10.5" bestFit="1" customWidth="1"/>
    <col min="28" max="28" width="11.625" bestFit="1" customWidth="1"/>
    <col min="29" max="29" width="9.5" bestFit="1" customWidth="1"/>
    <col min="30" max="30" width="10.5" style="9" customWidth="1"/>
    <col min="31" max="31" width="9" style="10"/>
    <col min="36" max="38" width="9" style="17"/>
    <col min="39" max="39" width="9" style="10"/>
    <col min="40" max="41" width="9.5" bestFit="1" customWidth="1"/>
    <col min="42" max="42" width="9" style="17"/>
    <col min="43" max="44" width="10.5" style="17" bestFit="1" customWidth="1"/>
    <col min="45" max="45" width="9" style="17"/>
    <col min="47" max="47" width="9" style="10"/>
    <col min="48" max="48" width="9.5" bestFit="1" customWidth="1"/>
    <col min="50" max="50" width="9.5" style="17" bestFit="1" customWidth="1"/>
    <col min="51" max="51" width="9" style="17"/>
    <col min="52" max="53" width="10.5" style="17" bestFit="1" customWidth="1"/>
    <col min="54" max="54" width="11.625" style="17" bestFit="1" customWidth="1"/>
    <col min="55" max="56" width="9" style="17" customWidth="1"/>
    <col min="57" max="57" width="9" style="10"/>
    <col min="58" max="59" width="9.5" bestFit="1" customWidth="1"/>
    <col min="63" max="64" width="9.5" bestFit="1" customWidth="1"/>
    <col min="65" max="65" width="8.5" style="9" bestFit="1" customWidth="1"/>
    <col min="66" max="66" width="9" style="10"/>
    <col min="67" max="68" width="9.5" bestFit="1" customWidth="1"/>
    <col min="72" max="73" width="9.5" bestFit="1" customWidth="1"/>
    <col min="74" max="74" width="8.5" style="9" bestFit="1" customWidth="1"/>
    <col min="75" max="75" width="9" style="10"/>
    <col min="76" max="77" width="9.5" bestFit="1" customWidth="1"/>
    <col min="81" max="82" width="9.5" bestFit="1" customWidth="1"/>
    <col min="83" max="83" width="8.5" style="9" bestFit="1" customWidth="1"/>
  </cols>
  <sheetData>
    <row r="1" spans="1:83">
      <c r="A1" t="s">
        <v>44</v>
      </c>
      <c r="B1" s="1">
        <v>1012</v>
      </c>
      <c r="D1" t="s">
        <v>11</v>
      </c>
      <c r="M1" t="s">
        <v>11</v>
      </c>
      <c r="V1" t="s">
        <v>11</v>
      </c>
      <c r="AG1">
        <f>C2/1000</f>
        <v>3.8950000000000005E-2</v>
      </c>
      <c r="AN1">
        <f>C2/1000</f>
        <v>3.8950000000000005E-2</v>
      </c>
      <c r="AO1">
        <f>B2/1000</f>
        <v>6.0200000000000004E-2</v>
      </c>
      <c r="AP1" s="17">
        <f>C3/1000</f>
        <v>3.6719999999999996E-2</v>
      </c>
      <c r="AQ1" s="17">
        <f>B3/1000</f>
        <v>6.0100000000000001E-2</v>
      </c>
      <c r="AV1">
        <f>C2</f>
        <v>38.950000000000003</v>
      </c>
      <c r="AW1">
        <v>6.0199999999999997E-2</v>
      </c>
      <c r="AX1" s="17">
        <f>C4</f>
        <v>73.540000000000006</v>
      </c>
      <c r="AY1" s="17">
        <f>B4/1000</f>
        <v>0.21249999999999999</v>
      </c>
      <c r="AZ1"/>
      <c r="BA1"/>
      <c r="BB1"/>
      <c r="BC1"/>
      <c r="BD1"/>
      <c r="BE1" t="s">
        <v>11</v>
      </c>
      <c r="BN1" t="s">
        <v>11</v>
      </c>
      <c r="BW1" t="s">
        <v>11</v>
      </c>
    </row>
    <row r="2" spans="1:83">
      <c r="A2" s="2" t="s">
        <v>18</v>
      </c>
      <c r="B2">
        <v>60.2</v>
      </c>
      <c r="C2" s="9">
        <v>38.950000000000003</v>
      </c>
      <c r="E2" t="s">
        <v>9</v>
      </c>
      <c r="F2" s="5">
        <v>1.012</v>
      </c>
      <c r="G2" t="s">
        <v>10</v>
      </c>
      <c r="H2">
        <v>6.0199999999999997E-2</v>
      </c>
      <c r="I2" t="s">
        <v>15</v>
      </c>
      <c r="N2" t="s">
        <v>9</v>
      </c>
      <c r="O2" s="5">
        <v>1.012</v>
      </c>
      <c r="P2" t="s">
        <v>10</v>
      </c>
      <c r="Q2">
        <v>6.0199999999999997E-2</v>
      </c>
      <c r="R2" t="s">
        <v>15</v>
      </c>
      <c r="W2" t="s">
        <v>9</v>
      </c>
      <c r="X2" s="5">
        <v>1.012</v>
      </c>
      <c r="Y2" t="s">
        <v>10</v>
      </c>
      <c r="Z2">
        <v>6.0199999999999997E-2</v>
      </c>
      <c r="AA2" t="s">
        <v>15</v>
      </c>
      <c r="AF2" t="s">
        <v>22</v>
      </c>
      <c r="AG2" s="1">
        <v>290</v>
      </c>
      <c r="AH2" t="s">
        <v>10</v>
      </c>
      <c r="AI2">
        <v>6.0199999999999997E-2</v>
      </c>
      <c r="AN2" t="s">
        <v>29</v>
      </c>
      <c r="AO2">
        <v>166.5</v>
      </c>
      <c r="AP2" s="18">
        <v>338</v>
      </c>
      <c r="AW2">
        <f>303.8/1000</f>
        <v>0.30380000000000001</v>
      </c>
      <c r="AX2" s="25">
        <f>338/1000</f>
        <v>0.33800000000000002</v>
      </c>
      <c r="AY2" s="25">
        <f>B1/1000-AW2</f>
        <v>0.70819999999999994</v>
      </c>
      <c r="AZ2" s="18"/>
      <c r="BA2" s="18"/>
      <c r="BB2" s="18"/>
      <c r="BC2" s="18"/>
      <c r="BD2" s="18"/>
      <c r="BF2" t="s">
        <v>9</v>
      </c>
      <c r="BG2" s="5">
        <v>1.012</v>
      </c>
      <c r="BH2" t="s">
        <v>10</v>
      </c>
      <c r="BI2">
        <v>6.0199999999999997E-2</v>
      </c>
      <c r="BJ2" t="s">
        <v>15</v>
      </c>
      <c r="BO2" t="s">
        <v>9</v>
      </c>
      <c r="BP2" s="5">
        <v>1.012</v>
      </c>
      <c r="BQ2" t="s">
        <v>10</v>
      </c>
      <c r="BR2">
        <v>6.0199999999999997E-2</v>
      </c>
      <c r="BS2" t="s">
        <v>15</v>
      </c>
      <c r="BX2" t="s">
        <v>9</v>
      </c>
      <c r="BY2" s="5">
        <v>1.012</v>
      </c>
      <c r="BZ2" t="s">
        <v>10</v>
      </c>
      <c r="CA2">
        <v>6.0199999999999997E-2</v>
      </c>
      <c r="CB2" t="s">
        <v>15</v>
      </c>
    </row>
    <row r="3" spans="1:83">
      <c r="A3" t="s">
        <v>17</v>
      </c>
      <c r="B3">
        <v>60.1</v>
      </c>
      <c r="C3" s="9">
        <v>36.72</v>
      </c>
      <c r="D3" s="10">
        <v>262</v>
      </c>
      <c r="M3" s="10">
        <v>282</v>
      </c>
      <c r="V3" s="10">
        <v>310</v>
      </c>
      <c r="AF3" t="s">
        <v>31</v>
      </c>
      <c r="AG3" t="s">
        <v>32</v>
      </c>
      <c r="AN3" t="s">
        <v>35</v>
      </c>
      <c r="AO3" t="s">
        <v>36</v>
      </c>
      <c r="AV3" t="s">
        <v>41</v>
      </c>
      <c r="AW3" t="s">
        <v>42</v>
      </c>
      <c r="AX3" s="17" t="s">
        <v>41</v>
      </c>
      <c r="BE3" s="10">
        <v>21.9</v>
      </c>
      <c r="BN3" s="10">
        <v>21.9</v>
      </c>
      <c r="BW3" s="10">
        <v>345</v>
      </c>
    </row>
    <row r="4" spans="1:83">
      <c r="A4" t="s">
        <v>19</v>
      </c>
      <c r="B4">
        <v>212.5</v>
      </c>
      <c r="C4" s="9">
        <v>73.540000000000006</v>
      </c>
      <c r="E4" t="s">
        <v>1</v>
      </c>
      <c r="F4" t="s">
        <v>2</v>
      </c>
      <c r="G4" t="s">
        <v>3</v>
      </c>
      <c r="H4" t="s">
        <v>4</v>
      </c>
      <c r="I4" t="s">
        <v>5</v>
      </c>
      <c r="J4" t="s">
        <v>6</v>
      </c>
      <c r="K4" t="s">
        <v>7</v>
      </c>
      <c r="L4" s="9" t="s">
        <v>8</v>
      </c>
      <c r="N4" t="s">
        <v>1</v>
      </c>
      <c r="O4" t="s">
        <v>2</v>
      </c>
      <c r="P4" t="s">
        <v>3</v>
      </c>
      <c r="Q4" t="s">
        <v>4</v>
      </c>
      <c r="R4" t="s">
        <v>5</v>
      </c>
      <c r="S4" t="s">
        <v>6</v>
      </c>
      <c r="T4" t="s">
        <v>7</v>
      </c>
      <c r="U4" s="9" t="s">
        <v>8</v>
      </c>
      <c r="W4" t="s">
        <v>1</v>
      </c>
      <c r="X4" t="s">
        <v>2</v>
      </c>
      <c r="Y4" t="s">
        <v>3</v>
      </c>
      <c r="Z4" t="s">
        <v>4</v>
      </c>
      <c r="AA4" t="s">
        <v>5</v>
      </c>
      <c r="AB4" t="s">
        <v>6</v>
      </c>
      <c r="AC4" t="s">
        <v>7</v>
      </c>
      <c r="AD4" s="9" t="s">
        <v>8</v>
      </c>
      <c r="AF4" t="s">
        <v>30</v>
      </c>
      <c r="AG4" t="s">
        <v>24</v>
      </c>
      <c r="AH4" t="s">
        <v>0</v>
      </c>
      <c r="AI4" t="s">
        <v>23</v>
      </c>
      <c r="AN4" s="15" t="s">
        <v>33</v>
      </c>
      <c r="AO4" s="15" t="s">
        <v>34</v>
      </c>
      <c r="AP4" s="15" t="s">
        <v>37</v>
      </c>
      <c r="AQ4" s="15" t="s">
        <v>38</v>
      </c>
      <c r="AV4" s="15" t="s">
        <v>33</v>
      </c>
      <c r="AW4" s="15" t="s">
        <v>39</v>
      </c>
      <c r="AX4" s="15" t="s">
        <v>40</v>
      </c>
      <c r="AY4" s="15" t="s">
        <v>37</v>
      </c>
      <c r="AZ4" s="15" t="s">
        <v>38</v>
      </c>
      <c r="BA4" s="15" t="s">
        <v>43</v>
      </c>
      <c r="BF4" t="s">
        <v>1</v>
      </c>
      <c r="BG4" t="s">
        <v>2</v>
      </c>
      <c r="BH4" t="s">
        <v>3</v>
      </c>
      <c r="BI4" t="s">
        <v>4</v>
      </c>
      <c r="BJ4" t="s">
        <v>5</v>
      </c>
      <c r="BK4" t="s">
        <v>6</v>
      </c>
      <c r="BL4" t="s">
        <v>7</v>
      </c>
      <c r="BM4" s="9" t="s">
        <v>8</v>
      </c>
      <c r="BO4" t="s">
        <v>1</v>
      </c>
      <c r="BP4" t="s">
        <v>2</v>
      </c>
      <c r="BQ4" t="s">
        <v>3</v>
      </c>
      <c r="BR4" t="s">
        <v>4</v>
      </c>
      <c r="BS4" t="s">
        <v>5</v>
      </c>
      <c r="BT4" t="s">
        <v>6</v>
      </c>
      <c r="BU4" t="s">
        <v>7</v>
      </c>
      <c r="BV4" s="9" t="s">
        <v>8</v>
      </c>
      <c r="BX4" t="s">
        <v>1</v>
      </c>
      <c r="BY4" t="s">
        <v>2</v>
      </c>
      <c r="BZ4" t="s">
        <v>3</v>
      </c>
      <c r="CA4" t="s">
        <v>4</v>
      </c>
      <c r="CB4" t="s">
        <v>5</v>
      </c>
      <c r="CC4" t="s">
        <v>6</v>
      </c>
      <c r="CD4" t="s">
        <v>7</v>
      </c>
      <c r="CE4" s="9" t="s">
        <v>8</v>
      </c>
    </row>
    <row r="5" spans="1:83">
      <c r="D5" s="10" t="s">
        <v>12</v>
      </c>
      <c r="E5" s="1">
        <v>93.686300000000003</v>
      </c>
      <c r="F5">
        <v>97.8</v>
      </c>
      <c r="G5" s="6">
        <f>$H$2/E5*1000</f>
        <v>0.64256993818733366</v>
      </c>
      <c r="H5" s="6">
        <f>$H$2/F5*1000</f>
        <v>0.61554192229038851</v>
      </c>
      <c r="I5" s="6">
        <f>(G5+H5)/2</f>
        <v>0.62905593023886108</v>
      </c>
      <c r="J5" s="8">
        <f>(POWER(G5,2)-POWER(H5,2))/(2*$F$2)</f>
        <v>1.6800527354311794E-2</v>
      </c>
      <c r="K5" s="8">
        <f>J5/$B$8</f>
        <v>1.7131770129770916E-3</v>
      </c>
      <c r="L5" s="12">
        <f>J5/I5</f>
        <v>2.6707525589866717E-2</v>
      </c>
      <c r="M5" s="10" t="s">
        <v>12</v>
      </c>
      <c r="N5" s="5">
        <v>62.33</v>
      </c>
      <c r="O5">
        <v>64.599999999999994</v>
      </c>
      <c r="P5" s="6">
        <f>$H$2/N5*1000</f>
        <v>0.96582704957484355</v>
      </c>
      <c r="Q5" s="6">
        <f>$H$2/O5*1000</f>
        <v>0.93188854489164086</v>
      </c>
      <c r="R5" s="6">
        <f>(P5+Q5)/2</f>
        <v>0.94885779723324215</v>
      </c>
      <c r="S5" s="8">
        <f>(POWER(P5,2)-POWER(Q5,2))/(2*$F$2)</f>
        <v>3.1820963236258687E-2</v>
      </c>
      <c r="T5" s="8">
        <f>S5/$B$8</f>
        <v>3.2448352124587591E-3</v>
      </c>
      <c r="U5" s="12">
        <f>S5/R5</f>
        <v>3.3536071821346547E-2</v>
      </c>
      <c r="V5" s="10" t="s">
        <v>12</v>
      </c>
      <c r="W5" s="5">
        <v>76.36</v>
      </c>
      <c r="X5">
        <v>79.3</v>
      </c>
      <c r="Y5" s="6">
        <f>$H$2/W5*1000</f>
        <v>0.78837087480356194</v>
      </c>
      <c r="Z5" s="6">
        <f>$H$2/X5*1000</f>
        <v>0.75914249684741486</v>
      </c>
      <c r="AA5" s="6">
        <f>(Y5+Z5)/2</f>
        <v>0.7737566858254884</v>
      </c>
      <c r="AB5" s="8">
        <f>(POWER(Y5,2)-POWER(Z5,2))/(2*$F$2)</f>
        <v>2.2347483062651274E-2</v>
      </c>
      <c r="AC5" s="8">
        <f>AB5/$B$8</f>
        <v>2.2788090798235151E-3</v>
      </c>
      <c r="AD5" s="12">
        <f>AB5/AA5</f>
        <v>2.8881796399354776E-2</v>
      </c>
      <c r="AF5">
        <v>59.93</v>
      </c>
      <c r="AG5" s="5">
        <v>64.8</v>
      </c>
      <c r="AH5">
        <f>$AI$2/AF5*1000</f>
        <v>1.0045052561321541</v>
      </c>
      <c r="AI5">
        <f>$AI$2/AG5*1000</f>
        <v>0.92901234567901236</v>
      </c>
      <c r="AJ5" s="17">
        <f>AI5/AH5</f>
        <v>0.92484567901234571</v>
      </c>
      <c r="AN5">
        <v>78.028999999999996</v>
      </c>
      <c r="AO5">
        <v>83.65</v>
      </c>
      <c r="AP5" s="20">
        <f>AO$1/AN5*1000</f>
        <v>0.7715080290661166</v>
      </c>
      <c r="AQ5" s="20">
        <f>AQ$1/AO5*1000</f>
        <v>0.7184698147041243</v>
      </c>
      <c r="AR5" s="21">
        <f>(AP$1*AQ5)/(AN$1*AP5)</f>
        <v>0.87793686795800308</v>
      </c>
      <c r="AV5">
        <v>114.24</v>
      </c>
      <c r="AW5">
        <v>444.56</v>
      </c>
      <c r="AX5" s="17">
        <v>638</v>
      </c>
      <c r="AY5" s="21">
        <f>AW$1/AV5*1000</f>
        <v>0.52696078431372539</v>
      </c>
      <c r="AZ5" s="21">
        <f>AY$1/AW5*1000</f>
        <v>0.47800071981284864</v>
      </c>
      <c r="BA5" s="21">
        <f>AW$1/AX5*1000</f>
        <v>9.435736677115987E-2</v>
      </c>
      <c r="BB5" s="21">
        <f>(AY5*AV$1)/(AZ5*AX$1+BA5*AV$1)</f>
        <v>0.52862480057943373</v>
      </c>
      <c r="BE5" s="10" t="s">
        <v>12</v>
      </c>
      <c r="BF5" s="5">
        <v>58.16</v>
      </c>
      <c r="BG5" s="15">
        <v>60.7</v>
      </c>
      <c r="BH5" s="6">
        <f>$H$2/BF5*1000</f>
        <v>1.0350756533700138</v>
      </c>
      <c r="BI5" s="6">
        <f>$H$2/BG5*1000</f>
        <v>0.99176276771004934</v>
      </c>
      <c r="BJ5" s="6">
        <f>(BH5+BI5)/2</f>
        <v>1.0134192105400315</v>
      </c>
      <c r="BK5" s="8">
        <f>(POWER(BH5,2)-POWER(BI5,2))/(2*$F$2)</f>
        <v>4.3373626869300255E-2</v>
      </c>
      <c r="BL5" s="8">
        <f>BK5/$B$8</f>
        <v>4.4228790534280573E-3</v>
      </c>
      <c r="BM5" s="12">
        <f>BK5/BJ5</f>
        <v>4.2799294130399686E-2</v>
      </c>
      <c r="BN5" s="10" t="s">
        <v>12</v>
      </c>
      <c r="BO5" s="5">
        <v>54.58</v>
      </c>
      <c r="BP5" s="16">
        <v>56</v>
      </c>
      <c r="BQ5" s="6">
        <f>$H$2/BO5*1000</f>
        <v>1.1029681201905461</v>
      </c>
      <c r="BR5" s="6">
        <f>$H$2/BP5*1000</f>
        <v>1.075</v>
      </c>
      <c r="BS5" s="6">
        <f>(BQ5+BR5)/2</f>
        <v>1.0889840600952732</v>
      </c>
      <c r="BT5" s="8">
        <f>(POWER(BQ5,2)-POWER(BR5,2))/(2*$F$2)</f>
        <v>3.0095688812582583E-2</v>
      </c>
      <c r="BU5" s="8">
        <f>BT5/$B$8</f>
        <v>3.0689061822928914E-3</v>
      </c>
      <c r="BV5" s="12">
        <f>BT5/BS5</f>
        <v>2.7636482401725483E-2</v>
      </c>
      <c r="BW5" s="10" t="s">
        <v>12</v>
      </c>
      <c r="BX5" s="5">
        <v>49.23</v>
      </c>
      <c r="BY5" s="16">
        <v>50.6</v>
      </c>
      <c r="BZ5" s="6">
        <f>$H$2/BX5*1000</f>
        <v>1.2228316067438554</v>
      </c>
      <c r="CA5" s="6">
        <f>$H$2/BY5*1000</f>
        <v>1.1897233201581028</v>
      </c>
      <c r="CB5" s="6">
        <f>(BZ5+CA5)/2</f>
        <v>1.206277463450979</v>
      </c>
      <c r="CC5" s="8">
        <f>(POWER(BZ5,2)-POWER(CA5,2))/(2*$F$2)</f>
        <v>3.94642094484879E-2</v>
      </c>
      <c r="CD5" s="8">
        <f>CC5/$B$8</f>
        <v>4.0242294206979858E-3</v>
      </c>
      <c r="CE5" s="12">
        <f>CC5/CB5</f>
        <v>3.2715698207265442E-2</v>
      </c>
    </row>
    <row r="6" spans="1:83">
      <c r="A6" t="s">
        <v>12</v>
      </c>
      <c r="B6">
        <v>1050</v>
      </c>
      <c r="E6" s="1">
        <v>124.01819999999999</v>
      </c>
      <c r="F6">
        <v>130</v>
      </c>
      <c r="G6" s="6">
        <f>$H$2/E6*1000</f>
        <v>0.48541262492118092</v>
      </c>
      <c r="H6" s="6">
        <f t="shared" ref="H6:H9" si="0">$H$2/F6*1000</f>
        <v>0.46307692307692305</v>
      </c>
      <c r="I6" s="6">
        <f t="shared" ref="I6:I9" si="1">(G6+H6)/2</f>
        <v>0.47424477399905196</v>
      </c>
      <c r="J6" s="8">
        <f t="shared" ref="J6:J9" si="2">(POWER(G6,2)-POWER(H6,2))/(2*$F$2)</f>
        <v>1.046698604075127E-2</v>
      </c>
      <c r="K6" s="8">
        <f t="shared" ref="K6:K9" si="3">J6/$B$8</f>
        <v>1.0673355366767725E-3</v>
      </c>
      <c r="L6" s="12">
        <f t="shared" ref="L6:L9" si="4">J6/I6</f>
        <v>2.2070851624760749E-2</v>
      </c>
      <c r="N6" s="5">
        <v>83.37</v>
      </c>
      <c r="O6">
        <v>86.8</v>
      </c>
      <c r="P6" s="6">
        <f>$H$2/N6*1000</f>
        <v>0.72208228379513006</v>
      </c>
      <c r="Q6" s="6">
        <f t="shared" ref="Q6:Q10" si="5">$H$2/O6*1000</f>
        <v>0.69354838709677424</v>
      </c>
      <c r="R6" s="6">
        <f t="shared" ref="R6:R10" si="6">(P6+Q6)/2</f>
        <v>0.70781533544595221</v>
      </c>
      <c r="S6" s="8">
        <f t="shared" ref="S6:S10" si="7">(POWER(P6,2)-POWER(Q6,2))/(2*$F$2)</f>
        <v>1.9957242750125379E-2</v>
      </c>
      <c r="T6" s="8">
        <f t="shared" ref="T6:T10" si="8">S6/$B$8</f>
        <v>2.0350723998639065E-3</v>
      </c>
      <c r="U6" s="12">
        <f t="shared" ref="U6:U10" si="9">S6/R6</f>
        <v>2.8195550097189558E-2</v>
      </c>
      <c r="W6" s="5">
        <v>100.55</v>
      </c>
      <c r="X6" s="1">
        <v>105</v>
      </c>
      <c r="Y6" s="6">
        <f>$H$2/W6*1000</f>
        <v>0.59870711089010431</v>
      </c>
      <c r="Z6" s="6">
        <f t="shared" ref="Z6:Z9" si="10">$H$2/X6*1000</f>
        <v>0.57333333333333325</v>
      </c>
      <c r="AA6" s="6">
        <f t="shared" ref="AA6:AA9" si="11">(Y6+Z6)/2</f>
        <v>0.58602022211171878</v>
      </c>
      <c r="AB6" s="8">
        <f t="shared" ref="AB6:AB9" si="12">(POWER(Y6,2)-POWER(Z6,2))/(2*$F$2)</f>
        <v>1.4693228023352087E-2</v>
      </c>
      <c r="AC6" s="8">
        <f t="shared" ref="AC6:AC9" si="13">AB6/$B$8</f>
        <v>1.4982922836393761E-3</v>
      </c>
      <c r="AD6" s="12">
        <f t="shared" ref="AD6:AD9" si="14">AB6/AA6</f>
        <v>2.5072902724082059E-2</v>
      </c>
      <c r="AF6">
        <v>90.01</v>
      </c>
      <c r="AG6">
        <v>95.97</v>
      </c>
      <c r="AH6">
        <f t="shared" ref="AH6:AH9" si="15">$AI$2/AF6*1000</f>
        <v>0.66881457615820461</v>
      </c>
      <c r="AI6">
        <f t="shared" ref="AI6:AI9" si="16">$AI$2/AG6*1000</f>
        <v>0.62727935813274982</v>
      </c>
      <c r="AJ6" s="17">
        <f t="shared" ref="AJ6:AJ9" si="17">AI6/AH6</f>
        <v>0.93789725956027925</v>
      </c>
      <c r="AN6">
        <v>311.45999999999998</v>
      </c>
      <c r="AO6">
        <v>376.92</v>
      </c>
      <c r="AP6" s="20">
        <f>AO$1/AN6*1000</f>
        <v>0.19328324664483401</v>
      </c>
      <c r="AQ6" s="20">
        <f>AQ$1/AO6*1000</f>
        <v>0.15945028122678551</v>
      </c>
      <c r="AR6" s="21">
        <f>(AP$1*AQ6)/(AN$1*AP6)</f>
        <v>0.77772540917423294</v>
      </c>
      <c r="AV6">
        <v>51.24</v>
      </c>
      <c r="AW6">
        <v>198</v>
      </c>
      <c r="AX6" s="17">
        <v>289</v>
      </c>
      <c r="AY6" s="25">
        <f>AW$1/AV6*1000</f>
        <v>1.174863387978142</v>
      </c>
      <c r="AZ6" s="25">
        <f>AY$1/AW6*1000</f>
        <v>1.0732323232323231</v>
      </c>
      <c r="BA6" s="21">
        <f t="shared" ref="BA6:BA8" si="18">AW$1/AX6*1000</f>
        <v>0.20830449826989619</v>
      </c>
      <c r="BB6" s="21">
        <f>(AY6*AV$1)/(AZ6*AX$1+BA6*AV$1)</f>
        <v>0.5257522171368052</v>
      </c>
      <c r="BF6" s="5">
        <v>76.59</v>
      </c>
      <c r="BG6" s="1">
        <v>79.7</v>
      </c>
      <c r="BH6" s="6">
        <f>$H$2/BF6*1000</f>
        <v>0.7860033946990469</v>
      </c>
      <c r="BI6" s="6">
        <f t="shared" ref="BI6:BI10" si="19">$H$2/BG6*1000</f>
        <v>0.755332496863237</v>
      </c>
      <c r="BJ6" s="6">
        <f t="shared" ref="BJ6:BJ10" si="20">(BH6+BI6)/2</f>
        <v>0.77066794578114195</v>
      </c>
      <c r="BK6" s="8">
        <f t="shared" ref="BK6:BK10" si="21">(POWER(BH6,2)-POWER(BI6,2))/(2*$F$2)</f>
        <v>2.3356796275085846E-2</v>
      </c>
      <c r="BL6" s="8">
        <f t="shared" ref="BL6:BL10" si="22">BK6/$B$8</f>
        <v>2.3817303844927522E-3</v>
      </c>
      <c r="BM6" s="12">
        <f t="shared" ref="BM6:BM10" si="23">BK6/BJ6</f>
        <v>3.0307211300207394E-2</v>
      </c>
      <c r="BO6" s="5">
        <v>73.42</v>
      </c>
      <c r="BP6" s="1">
        <v>76.2</v>
      </c>
      <c r="BQ6" s="6">
        <f>$H$2/BO6*1000</f>
        <v>0.81994007082538811</v>
      </c>
      <c r="BR6" s="6">
        <f t="shared" ref="BR6:BR10" si="24">$H$2/BP6*1000</f>
        <v>0.79002624671916011</v>
      </c>
      <c r="BS6" s="6">
        <f t="shared" ref="BS6:BS10" si="25">(BQ6+BR6)/2</f>
        <v>0.80498315877227411</v>
      </c>
      <c r="BT6" s="8">
        <f t="shared" ref="BT6:BT10" si="26">(POWER(BQ6,2)-POWER(BR6,2))/(2*$F$2)</f>
        <v>2.379458954544432E-2</v>
      </c>
      <c r="BU6" s="8">
        <f t="shared" ref="BU6:BU10" si="27">BT6/$B$8</f>
        <v>2.4263728740644688E-3</v>
      </c>
      <c r="BV6" s="12">
        <f t="shared" ref="BV6:BV10" si="28">BT6/BS6</f>
        <v>2.9559114729474353E-2</v>
      </c>
      <c r="BX6" s="5">
        <v>64.959999999999994</v>
      </c>
      <c r="BY6" s="1">
        <v>67.3</v>
      </c>
      <c r="BZ6" s="6">
        <f>$H$2/BX6*1000</f>
        <v>0.92672413793103448</v>
      </c>
      <c r="CA6" s="6">
        <f t="shared" ref="CA6:CA10" si="29">$H$2/BY6*1000</f>
        <v>0.89450222882615149</v>
      </c>
      <c r="CB6" s="6">
        <f t="shared" ref="CB6:CB10" si="30">(BZ6+CA6)/2</f>
        <v>0.91061318337859298</v>
      </c>
      <c r="CC6" s="8">
        <f t="shared" ref="CC6:CC10" si="31">(POWER(BZ6,2)-POWER(CA6,2))/(2*$F$2)</f>
        <v>2.8993769984716571E-2</v>
      </c>
      <c r="CD6" s="8">
        <f t="shared" ref="CD6:CD10" si="32">CC6/$B$8</f>
        <v>2.9565417328768309E-3</v>
      </c>
      <c r="CE6" s="12">
        <f t="shared" ref="CE6:CE10" si="33">CC6/CB6</f>
        <v>3.1839831131307304E-2</v>
      </c>
    </row>
    <row r="7" spans="1:83">
      <c r="E7" s="1">
        <v>170.55160000000001</v>
      </c>
      <c r="F7">
        <v>179</v>
      </c>
      <c r="G7" s="6">
        <f t="shared" ref="G7:G9" si="34">$H$2/E7*1000</f>
        <v>0.35297235558036394</v>
      </c>
      <c r="H7" s="6">
        <f t="shared" si="0"/>
        <v>0.33631284916201115</v>
      </c>
      <c r="I7" s="6">
        <f t="shared" si="1"/>
        <v>0.34464260237118755</v>
      </c>
      <c r="J7" s="8">
        <f t="shared" si="2"/>
        <v>5.6734937215816286E-3</v>
      </c>
      <c r="K7" s="8">
        <f t="shared" si="3"/>
        <v>5.7853535321252707E-4</v>
      </c>
      <c r="L7" s="12">
        <f t="shared" si="4"/>
        <v>1.6461962863984974E-2</v>
      </c>
      <c r="N7" s="1">
        <v>109.6</v>
      </c>
      <c r="O7">
        <v>114.9</v>
      </c>
      <c r="P7" s="6">
        <f t="shared" ref="P7:P10" si="35">$H$2/N7*1000</f>
        <v>0.5492700729927007</v>
      </c>
      <c r="Q7" s="6">
        <f t="shared" si="5"/>
        <v>0.52393385552654481</v>
      </c>
      <c r="R7" s="6">
        <f t="shared" si="6"/>
        <v>0.5366019642596227</v>
      </c>
      <c r="S7" s="8">
        <f t="shared" si="7"/>
        <v>1.3434253022972548E-2</v>
      </c>
      <c r="T7" s="8">
        <f t="shared" si="8"/>
        <v>1.3699125616772852E-3</v>
      </c>
      <c r="U7" s="12">
        <f t="shared" si="9"/>
        <v>2.5035788010035476E-2</v>
      </c>
      <c r="W7" s="1">
        <v>133.52000000000001</v>
      </c>
      <c r="X7">
        <v>141.30000000000001</v>
      </c>
      <c r="Y7" s="6">
        <f t="shared" ref="Y7:Y9" si="36">$H$2/W7*1000</f>
        <v>0.45086878370281602</v>
      </c>
      <c r="Z7" s="6">
        <f t="shared" si="10"/>
        <v>0.42604387827317758</v>
      </c>
      <c r="AA7" s="6">
        <f t="shared" si="11"/>
        <v>0.4384563309879968</v>
      </c>
      <c r="AB7" s="8">
        <f t="shared" si="12"/>
        <v>1.0755570110477534E-2</v>
      </c>
      <c r="AC7" s="8">
        <f t="shared" si="13"/>
        <v>1.096762922147475E-3</v>
      </c>
      <c r="AD7" s="12">
        <f t="shared" si="14"/>
        <v>2.4530538962093305E-2</v>
      </c>
      <c r="AF7">
        <v>74.430000000000007</v>
      </c>
      <c r="AG7">
        <v>79.86</v>
      </c>
      <c r="AH7">
        <f t="shared" si="15"/>
        <v>0.80881365040978082</v>
      </c>
      <c r="AI7">
        <f t="shared" si="16"/>
        <v>0.75381918357124966</v>
      </c>
      <c r="AJ7" s="17">
        <f t="shared" si="17"/>
        <v>0.93200601051840737</v>
      </c>
      <c r="AN7">
        <v>127.53</v>
      </c>
      <c r="AO7">
        <v>140.49</v>
      </c>
      <c r="AP7" s="20">
        <f>AO$1/AN7*1000</f>
        <v>0.47204579314671063</v>
      </c>
      <c r="AQ7" s="20">
        <f>AQ$1/AO7*1000</f>
        <v>0.42778845469428423</v>
      </c>
      <c r="AR7" s="21">
        <f>(AP$1*AQ7)/(AN$1*AP7)</f>
        <v>0.85435848794535552</v>
      </c>
      <c r="AV7">
        <v>266.5</v>
      </c>
      <c r="AW7">
        <v>1032</v>
      </c>
      <c r="AX7" s="17">
        <v>1466</v>
      </c>
      <c r="AY7" s="21">
        <f>AW$1/AV7*1000</f>
        <v>0.22589118198874297</v>
      </c>
      <c r="AZ7" s="21">
        <f>AY$1/AW7*1000</f>
        <v>0.2059108527131783</v>
      </c>
      <c r="BA7" s="21">
        <f t="shared" si="18"/>
        <v>4.1064120054570254E-2</v>
      </c>
      <c r="BB7" s="21">
        <f>(AY7*AV$1)/(AZ7*AX$1+BA7*AV$1)</f>
        <v>0.52552815595637825</v>
      </c>
      <c r="BF7" s="1">
        <v>102</v>
      </c>
      <c r="BG7" s="15">
        <v>105.4</v>
      </c>
      <c r="BH7" s="6">
        <f t="shared" ref="BH7:BH10" si="37">$H$2/BF7*1000</f>
        <v>0.59019607843137245</v>
      </c>
      <c r="BI7" s="6">
        <f t="shared" si="19"/>
        <v>0.57115749525616688</v>
      </c>
      <c r="BJ7" s="6">
        <f t="shared" si="20"/>
        <v>0.58067678684376967</v>
      </c>
      <c r="BK7" s="8">
        <f t="shared" si="21"/>
        <v>1.0924173225529871E-2</v>
      </c>
      <c r="BL7" s="8">
        <f t="shared" si="22"/>
        <v>1.11395565514522E-3</v>
      </c>
      <c r="BM7" s="12">
        <f t="shared" si="23"/>
        <v>1.8812829224511444E-2</v>
      </c>
      <c r="BO7" s="5">
        <v>97.2</v>
      </c>
      <c r="BP7" s="15">
        <v>101.8</v>
      </c>
      <c r="BQ7" s="6">
        <f t="shared" ref="BQ7:BQ10" si="38">$H$2/BO7*1000</f>
        <v>0.61934156378600813</v>
      </c>
      <c r="BR7" s="6">
        <f t="shared" si="24"/>
        <v>0.59135559921414527</v>
      </c>
      <c r="BS7" s="6">
        <f t="shared" si="25"/>
        <v>0.60534858150007675</v>
      </c>
      <c r="BT7" s="8">
        <f t="shared" si="26"/>
        <v>1.6740379402656682E-2</v>
      </c>
      <c r="BU7" s="8">
        <f t="shared" si="27"/>
        <v>1.7070436288290785E-3</v>
      </c>
      <c r="BV7" s="12">
        <f t="shared" si="28"/>
        <v>2.7654115189587769E-2</v>
      </c>
      <c r="BX7" s="5">
        <v>85.17</v>
      </c>
      <c r="BY7" s="15">
        <v>88.6</v>
      </c>
      <c r="BZ7" s="6">
        <f t="shared" ref="BZ7:BZ10" si="39">$H$2/BX7*1000</f>
        <v>0.706821650816015</v>
      </c>
      <c r="CA7" s="6">
        <f t="shared" si="29"/>
        <v>0.67945823927765236</v>
      </c>
      <c r="CB7" s="6">
        <f t="shared" si="30"/>
        <v>0.69313994504683363</v>
      </c>
      <c r="CC7" s="8">
        <f t="shared" si="31"/>
        <v>1.8741772302366202E-2</v>
      </c>
      <c r="CD7" s="8">
        <f t="shared" si="32"/>
        <v>1.9111289076663492E-3</v>
      </c>
      <c r="CE7" s="12">
        <f t="shared" si="33"/>
        <v>2.7038944207868253E-2</v>
      </c>
    </row>
    <row r="8" spans="1:83">
      <c r="A8" t="s">
        <v>16</v>
      </c>
      <c r="B8">
        <v>9.8066499999999994</v>
      </c>
      <c r="E8" s="1">
        <v>243.71469999999999</v>
      </c>
      <c r="F8">
        <v>258</v>
      </c>
      <c r="G8" s="6">
        <f t="shared" si="34"/>
        <v>0.2470101311082179</v>
      </c>
      <c r="H8" s="6">
        <f t="shared" si="0"/>
        <v>0.23333333333333334</v>
      </c>
      <c r="I8" s="6">
        <f t="shared" si="1"/>
        <v>0.24017173222077562</v>
      </c>
      <c r="J8" s="8">
        <f t="shared" si="2"/>
        <v>3.2458302498293225E-3</v>
      </c>
      <c r="K8" s="8">
        <f t="shared" si="3"/>
        <v>3.3098257303251598E-4</v>
      </c>
      <c r="L8" s="12">
        <f t="shared" si="4"/>
        <v>1.3514622307198182E-2</v>
      </c>
      <c r="N8" s="5">
        <v>146.97</v>
      </c>
      <c r="O8">
        <v>155.69999999999999</v>
      </c>
      <c r="P8" s="6">
        <f t="shared" si="35"/>
        <v>0.40960740287133424</v>
      </c>
      <c r="Q8" s="6">
        <f t="shared" si="5"/>
        <v>0.38664097623635196</v>
      </c>
      <c r="R8" s="6">
        <f t="shared" si="6"/>
        <v>0.3981241895538431</v>
      </c>
      <c r="S8" s="8">
        <f t="shared" si="7"/>
        <v>9.0350691610672981E-3</v>
      </c>
      <c r="T8" s="8">
        <f t="shared" si="8"/>
        <v>9.2132065089172127E-4</v>
      </c>
      <c r="U8" s="12">
        <f t="shared" si="9"/>
        <v>2.2694097465397484E-2</v>
      </c>
      <c r="W8" s="5">
        <v>181.52</v>
      </c>
      <c r="X8">
        <v>194.4</v>
      </c>
      <c r="Y8" s="6">
        <f t="shared" si="36"/>
        <v>0.33164389598942262</v>
      </c>
      <c r="Z8" s="6">
        <f t="shared" si="10"/>
        <v>0.30967078189300407</v>
      </c>
      <c r="AA8" s="6">
        <f t="shared" si="11"/>
        <v>0.32065733894121334</v>
      </c>
      <c r="AB8" s="8">
        <f t="shared" si="12"/>
        <v>6.9622927810367961E-3</v>
      </c>
      <c r="AC8" s="8">
        <f t="shared" si="13"/>
        <v>7.09956282832241E-4</v>
      </c>
      <c r="AD8" s="12">
        <f t="shared" si="14"/>
        <v>2.1712563336381972E-2</v>
      </c>
      <c r="AF8">
        <v>78.349999999999994</v>
      </c>
      <c r="AG8">
        <v>84.14</v>
      </c>
      <c r="AH8">
        <f t="shared" si="15"/>
        <v>0.76834716017868532</v>
      </c>
      <c r="AI8">
        <f t="shared" si="16"/>
        <v>0.71547420965058228</v>
      </c>
      <c r="AJ8" s="17">
        <f t="shared" si="17"/>
        <v>0.93118611837413834</v>
      </c>
      <c r="AV8">
        <v>104.4</v>
      </c>
      <c r="AW8">
        <v>428.6</v>
      </c>
      <c r="AX8" s="17">
        <v>585.24</v>
      </c>
      <c r="AY8" s="21">
        <f>AW$1/AV8*1000</f>
        <v>0.57662835249042144</v>
      </c>
      <c r="AZ8" s="21">
        <f>AY$1/AW8*1000</f>
        <v>0.49580027998133458</v>
      </c>
      <c r="BA8" s="21">
        <f t="shared" si="18"/>
        <v>0.10286378237987834</v>
      </c>
      <c r="BB8" s="21">
        <f>(AY8*AV$1)/(AZ8*AX$1+BA8*AV$1)</f>
        <v>0.55500253393457333</v>
      </c>
      <c r="BF8" s="5">
        <v>132</v>
      </c>
      <c r="BG8" s="15">
        <v>141.19999999999999</v>
      </c>
      <c r="BH8" s="6">
        <f t="shared" si="37"/>
        <v>0.45606060606060606</v>
      </c>
      <c r="BI8" s="6">
        <f t="shared" si="19"/>
        <v>0.42634560906515578</v>
      </c>
      <c r="BJ8" s="6">
        <f t="shared" si="20"/>
        <v>0.44120310756288095</v>
      </c>
      <c r="BK8" s="8">
        <f t="shared" si="21"/>
        <v>1.2954890331634706E-2</v>
      </c>
      <c r="BL8" s="8">
        <f t="shared" si="22"/>
        <v>1.321031170851892E-3</v>
      </c>
      <c r="BM8" s="12">
        <f t="shared" si="23"/>
        <v>2.9362645252421198E-2</v>
      </c>
      <c r="BO8" s="5">
        <v>127.95</v>
      </c>
      <c r="BP8" s="16">
        <v>136</v>
      </c>
      <c r="BQ8" s="6">
        <f t="shared" si="38"/>
        <v>0.47049628761234852</v>
      </c>
      <c r="BR8" s="6">
        <f t="shared" si="24"/>
        <v>0.44264705882352939</v>
      </c>
      <c r="BS8" s="6">
        <f t="shared" si="25"/>
        <v>0.45657167321793896</v>
      </c>
      <c r="BT8" s="8">
        <f t="shared" si="26"/>
        <v>1.2564396231166347E-2</v>
      </c>
      <c r="BU8" s="8">
        <f t="shared" si="27"/>
        <v>1.2812118543199102E-3</v>
      </c>
      <c r="BV8" s="12">
        <f t="shared" si="28"/>
        <v>2.7519000779465539E-2</v>
      </c>
      <c r="BX8" s="5">
        <v>110.58</v>
      </c>
      <c r="BY8" s="16">
        <v>116</v>
      </c>
      <c r="BZ8" s="6">
        <f t="shared" si="39"/>
        <v>0.54440224272020254</v>
      </c>
      <c r="CA8" s="6">
        <f t="shared" si="29"/>
        <v>0.51896551724137929</v>
      </c>
      <c r="CB8" s="6">
        <f t="shared" si="30"/>
        <v>0.53168387998079092</v>
      </c>
      <c r="CC8" s="8">
        <f t="shared" si="31"/>
        <v>1.3363929739710465E-2</v>
      </c>
      <c r="CD8" s="8">
        <f t="shared" si="32"/>
        <v>1.3627415824680666E-3</v>
      </c>
      <c r="CE8" s="12">
        <f t="shared" si="33"/>
        <v>2.5135104228086222E-2</v>
      </c>
    </row>
    <row r="9" spans="1:83">
      <c r="A9" t="s">
        <v>18</v>
      </c>
      <c r="E9" s="1">
        <v>393.50060000000002</v>
      </c>
      <c r="F9">
        <v>390.9</v>
      </c>
      <c r="G9" s="6">
        <f t="shared" si="34"/>
        <v>0.15298578960235384</v>
      </c>
      <c r="H9" s="6">
        <f t="shared" si="0"/>
        <v>0.15400358147863902</v>
      </c>
      <c r="I9" s="6">
        <f t="shared" si="1"/>
        <v>0.15349468554049644</v>
      </c>
      <c r="J9" s="8">
        <f t="shared" si="2"/>
        <v>-1.5437316600401603E-4</v>
      </c>
      <c r="K9" s="8">
        <f t="shared" si="3"/>
        <v>-1.5741682022302828E-5</v>
      </c>
      <c r="L9" s="12">
        <f t="shared" si="4"/>
        <v>-1.0057231979102483E-3</v>
      </c>
      <c r="N9" s="5">
        <v>203.7</v>
      </c>
      <c r="O9">
        <v>217.9</v>
      </c>
      <c r="P9" s="6">
        <f t="shared" si="35"/>
        <v>0.29553264604810997</v>
      </c>
      <c r="Q9" s="6">
        <f t="shared" si="5"/>
        <v>0.27627351996328586</v>
      </c>
      <c r="R9" s="6">
        <f t="shared" si="6"/>
        <v>0.28590308300569789</v>
      </c>
      <c r="S9" s="8">
        <f t="shared" si="7"/>
        <v>5.4409520984650874E-3</v>
      </c>
      <c r="T9" s="8">
        <f t="shared" si="8"/>
        <v>5.5482270688411305E-4</v>
      </c>
      <c r="U9" s="12">
        <f t="shared" si="9"/>
        <v>1.9030757000814337E-2</v>
      </c>
      <c r="W9" s="5">
        <v>264.42</v>
      </c>
      <c r="X9" s="1">
        <v>288</v>
      </c>
      <c r="Y9" s="6">
        <f t="shared" si="36"/>
        <v>0.22766810377429844</v>
      </c>
      <c r="Z9" s="6">
        <f t="shared" si="10"/>
        <v>0.20902777777777776</v>
      </c>
      <c r="AA9" s="6">
        <f t="shared" si="11"/>
        <v>0.21834794077603809</v>
      </c>
      <c r="AB9" s="8">
        <f t="shared" si="12"/>
        <v>4.021815016535913E-3</v>
      </c>
      <c r="AC9" s="8">
        <f t="shared" si="13"/>
        <v>4.1011099779597653E-4</v>
      </c>
      <c r="AD9" s="12">
        <f t="shared" si="14"/>
        <v>1.8419294462965113E-2</v>
      </c>
      <c r="AF9" s="5">
        <v>121.8</v>
      </c>
      <c r="AG9" s="5">
        <v>129.69999999999999</v>
      </c>
      <c r="AH9">
        <f t="shared" si="15"/>
        <v>0.49425287356321834</v>
      </c>
      <c r="AI9">
        <f t="shared" si="16"/>
        <v>0.46414803392444104</v>
      </c>
      <c r="AJ9" s="17">
        <f t="shared" si="17"/>
        <v>0.93909020817270639</v>
      </c>
      <c r="AY9" s="21"/>
      <c r="AZ9" s="21"/>
      <c r="BA9" s="21"/>
      <c r="BB9" s="21"/>
      <c r="BF9" s="5">
        <v>178</v>
      </c>
      <c r="BG9" s="1">
        <v>194.6</v>
      </c>
      <c r="BH9" s="6">
        <f t="shared" si="37"/>
        <v>0.33820224719101122</v>
      </c>
      <c r="BI9" s="6">
        <f t="shared" si="19"/>
        <v>0.30935251798561147</v>
      </c>
      <c r="BJ9" s="6">
        <f t="shared" si="20"/>
        <v>0.32377738258831135</v>
      </c>
      <c r="BK9" s="8">
        <f t="shared" si="21"/>
        <v>9.2301282712508852E-3</v>
      </c>
      <c r="BL9" s="8">
        <f t="shared" si="22"/>
        <v>9.412111446060465E-4</v>
      </c>
      <c r="BM9" s="12">
        <f t="shared" si="23"/>
        <v>2.8507637554742841E-2</v>
      </c>
      <c r="BO9" s="5">
        <v>173.37</v>
      </c>
      <c r="BP9" s="1">
        <v>187.2</v>
      </c>
      <c r="BQ9" s="6">
        <f t="shared" si="38"/>
        <v>0.34723423891099958</v>
      </c>
      <c r="BR9" s="6">
        <f t="shared" si="24"/>
        <v>0.32158119658119655</v>
      </c>
      <c r="BS9" s="6">
        <f t="shared" si="25"/>
        <v>0.33440771774609807</v>
      </c>
      <c r="BT9" s="8">
        <f t="shared" si="26"/>
        <v>8.4768531015350541E-3</v>
      </c>
      <c r="BU9" s="8">
        <f t="shared" si="27"/>
        <v>8.6439845426675317E-4</v>
      </c>
      <c r="BV9" s="12">
        <f t="shared" si="28"/>
        <v>2.5348856057117609E-2</v>
      </c>
      <c r="BX9" s="5">
        <v>146.30000000000001</v>
      </c>
      <c r="BY9" s="1">
        <v>155.6</v>
      </c>
      <c r="BZ9" s="6">
        <f t="shared" si="39"/>
        <v>0.41148325358851667</v>
      </c>
      <c r="CA9" s="6">
        <f t="shared" si="29"/>
        <v>0.38688946015424164</v>
      </c>
      <c r="CB9" s="6">
        <f t="shared" si="30"/>
        <v>0.39918635687137916</v>
      </c>
      <c r="CC9" s="8">
        <f t="shared" si="31"/>
        <v>9.7010936785331021E-3</v>
      </c>
      <c r="CD9" s="8">
        <f t="shared" si="32"/>
        <v>9.8923625076178948E-4</v>
      </c>
      <c r="CE9" s="12">
        <f t="shared" si="33"/>
        <v>2.4302167425172969E-2</v>
      </c>
    </row>
    <row r="10" spans="1:83">
      <c r="A10" t="s">
        <v>25</v>
      </c>
      <c r="B10" t="s">
        <v>26</v>
      </c>
      <c r="E10" s="1"/>
      <c r="G10" s="1"/>
      <c r="H10" s="1"/>
      <c r="I10" s="1"/>
      <c r="N10" s="5">
        <v>301.31</v>
      </c>
      <c r="O10" s="1">
        <v>321</v>
      </c>
      <c r="P10" s="1">
        <f t="shared" si="35"/>
        <v>0.19979423185423648</v>
      </c>
      <c r="Q10" s="1">
        <f t="shared" si="5"/>
        <v>0.18753894080996883</v>
      </c>
      <c r="R10" s="1">
        <f t="shared" si="6"/>
        <v>0.19366658633210265</v>
      </c>
      <c r="S10" s="8">
        <f t="shared" si="7"/>
        <v>2.3452968192190777E-3</v>
      </c>
      <c r="T10" s="8">
        <f t="shared" si="8"/>
        <v>2.3915371908032589E-4</v>
      </c>
      <c r="U10" s="9">
        <f t="shared" si="9"/>
        <v>1.2109971387616263E-2</v>
      </c>
      <c r="W10" s="5"/>
      <c r="X10" s="1"/>
      <c r="Y10" s="1"/>
      <c r="Z10" s="1"/>
      <c r="AA10" s="1"/>
      <c r="AB10" s="8"/>
      <c r="AC10" s="8"/>
      <c r="AV10">
        <v>114.24</v>
      </c>
      <c r="AW10">
        <v>444.56</v>
      </c>
      <c r="AX10" s="17">
        <v>638</v>
      </c>
      <c r="AY10" s="21">
        <f>AW$1/AV10*1000</f>
        <v>0.52696078431372539</v>
      </c>
      <c r="AZ10" s="21">
        <f>AY$1/AX10*1000</f>
        <v>0.33307210031347961</v>
      </c>
      <c r="BA10" s="21">
        <f>AW$1/AW10*1000</f>
        <v>0.13541479215403995</v>
      </c>
      <c r="BB10" s="21">
        <f>(AY10*AV$1)/(BA10*AX$1+AZ10*AV$1)</f>
        <v>0.89505993702596676</v>
      </c>
      <c r="BF10" s="5">
        <v>254.04</v>
      </c>
      <c r="BG10" s="1">
        <v>290.10000000000002</v>
      </c>
      <c r="BH10" s="6">
        <f t="shared" si="37"/>
        <v>0.2369705558179814</v>
      </c>
      <c r="BI10" s="6">
        <f t="shared" si="19"/>
        <v>0.20751465012064801</v>
      </c>
      <c r="BJ10" s="6">
        <f t="shared" si="20"/>
        <v>0.2222426029693147</v>
      </c>
      <c r="BK10" s="8">
        <f t="shared" si="21"/>
        <v>6.468732366594899E-3</v>
      </c>
      <c r="BL10" s="8">
        <f t="shared" si="22"/>
        <v>6.5962712716319022E-4</v>
      </c>
      <c r="BM10" s="9">
        <f t="shared" si="23"/>
        <v>2.9106626183135753E-2</v>
      </c>
      <c r="BO10" s="5">
        <v>248.17</v>
      </c>
      <c r="BP10" s="1">
        <v>280</v>
      </c>
      <c r="BQ10" s="6">
        <f t="shared" si="38"/>
        <v>0.24257565378571141</v>
      </c>
      <c r="BR10" s="6">
        <f t="shared" si="24"/>
        <v>0.215</v>
      </c>
      <c r="BS10" s="6">
        <f t="shared" si="25"/>
        <v>0.22878782689285571</v>
      </c>
      <c r="BT10" s="8">
        <f t="shared" si="26"/>
        <v>6.2341639375322801E-3</v>
      </c>
      <c r="BU10" s="8">
        <f t="shared" si="27"/>
        <v>6.3570780414639867E-4</v>
      </c>
      <c r="BV10" s="9">
        <f t="shared" si="28"/>
        <v>2.7248669748726709E-2</v>
      </c>
      <c r="BX10" s="5">
        <v>201.66</v>
      </c>
      <c r="BY10" s="1">
        <v>216.8</v>
      </c>
      <c r="BZ10" s="6">
        <f t="shared" si="39"/>
        <v>0.29852226519884956</v>
      </c>
      <c r="CA10" s="6">
        <f t="shared" si="29"/>
        <v>0.27767527675276749</v>
      </c>
      <c r="CB10" s="6">
        <f t="shared" si="30"/>
        <v>0.28809877097580849</v>
      </c>
      <c r="CC10" s="8">
        <f t="shared" si="31"/>
        <v>5.9347744563864871E-3</v>
      </c>
      <c r="CD10" s="8">
        <f t="shared" si="32"/>
        <v>6.0517857335445717E-4</v>
      </c>
      <c r="CE10" s="9">
        <f t="shared" si="33"/>
        <v>2.0599790954626555E-2</v>
      </c>
    </row>
    <row r="11" spans="1:83">
      <c r="A11" s="1">
        <v>35</v>
      </c>
      <c r="B11" s="1">
        <v>35</v>
      </c>
      <c r="E11" s="1"/>
      <c r="G11" s="1"/>
      <c r="H11" s="1"/>
      <c r="I11" s="1"/>
      <c r="N11" s="1"/>
      <c r="P11" s="1"/>
      <c r="Q11" s="1"/>
      <c r="R11" s="1"/>
      <c r="V11" s="10">
        <f>88.7/100*2.5</f>
        <v>2.2175000000000002</v>
      </c>
      <c r="W11" s="1">
        <f>AA5*100/1</f>
        <v>77.37566858254884</v>
      </c>
      <c r="X11" s="8">
        <f>AC5*100/2.5*1000</f>
        <v>91.152363192940598</v>
      </c>
      <c r="Y11">
        <f>AA17*100/1</f>
        <v>97.732732115508853</v>
      </c>
      <c r="Z11" s="8">
        <f>AC17*100/2.5*1000</f>
        <v>113.72581601419344</v>
      </c>
      <c r="AA11" s="1">
        <f>AA5*100/1</f>
        <v>77.37566858254884</v>
      </c>
      <c r="AB11" s="8">
        <f>AD5/0.025*100</f>
        <v>115.52718559741911</v>
      </c>
      <c r="AC11">
        <f>AA17*100/1</f>
        <v>97.732732115508853</v>
      </c>
      <c r="AD11" s="27">
        <f>AD17/0.025*100</f>
        <v>114.11420201549976</v>
      </c>
      <c r="AF11" t="s">
        <v>45</v>
      </c>
      <c r="AI11" t="s">
        <v>46</v>
      </c>
      <c r="AN11" t="s">
        <v>45</v>
      </c>
      <c r="AQ11" s="17" t="s">
        <v>46</v>
      </c>
      <c r="AV11">
        <v>51.24</v>
      </c>
      <c r="AW11">
        <v>198</v>
      </c>
      <c r="AX11" s="17">
        <v>289</v>
      </c>
      <c r="AY11" s="25">
        <f>AW$1/AV11*1000</f>
        <v>1.174863387978142</v>
      </c>
      <c r="AZ11" s="21">
        <f>AY$1/AX11*1000</f>
        <v>0.73529411764705876</v>
      </c>
      <c r="BA11" s="21">
        <f>AW$1/AW11*1000</f>
        <v>0.30404040404040406</v>
      </c>
      <c r="BB11" s="21">
        <f>(AY11*AV$1)/(BA11*AX$1+AZ11*AV$1)</f>
        <v>0.89729357526999831</v>
      </c>
      <c r="BF11" s="1"/>
      <c r="BH11" s="1"/>
      <c r="BI11" s="1"/>
      <c r="BJ11" s="1"/>
      <c r="BO11" s="1"/>
      <c r="BQ11" s="1"/>
      <c r="BR11" s="1"/>
      <c r="BS11" s="1"/>
      <c r="BX11" s="1"/>
      <c r="BZ11" s="1"/>
      <c r="CA11" s="1"/>
      <c r="CB11" s="1"/>
    </row>
    <row r="12" spans="1:83">
      <c r="A12" s="1">
        <v>34.799999999999997</v>
      </c>
      <c r="B12" s="1"/>
      <c r="D12" s="11" t="s">
        <v>13</v>
      </c>
      <c r="E12" s="7"/>
      <c r="F12" s="4">
        <v>138.47999999999999</v>
      </c>
      <c r="G12" s="1"/>
      <c r="H12" s="1"/>
      <c r="I12" s="1"/>
      <c r="M12" s="11"/>
      <c r="N12" s="7"/>
      <c r="O12" s="4"/>
      <c r="P12" s="1"/>
      <c r="Q12" s="1"/>
      <c r="R12" s="1"/>
      <c r="V12" s="11">
        <f>91/100*2.5*POWER(10,-2)</f>
        <v>2.2749999999999999E-2</v>
      </c>
      <c r="W12" s="1">
        <f>AA6*100/1</f>
        <v>58.602022211171878</v>
      </c>
      <c r="X12" s="8">
        <f>AC6*100/2.5*1000</f>
        <v>59.93169134557504</v>
      </c>
      <c r="Y12">
        <f>AA18*100/1</f>
        <v>73.552570619346852</v>
      </c>
      <c r="Z12" s="8">
        <f>AC18*100/2.5*1000</f>
        <v>81.760130702503687</v>
      </c>
      <c r="AA12" s="1">
        <f t="shared" ref="AA12:AA15" si="40">AA6*100/1</f>
        <v>58.602022211171878</v>
      </c>
      <c r="AB12" s="8">
        <f t="shared" ref="AB12:AB15" si="41">AD6/0.025*100</f>
        <v>100.29161089632824</v>
      </c>
      <c r="AC12">
        <f t="shared" ref="AC12:AC15" si="42">AA18*100/1</f>
        <v>73.552570619346852</v>
      </c>
      <c r="AD12" s="27">
        <f t="shared" ref="AD12:AD15" si="43">AD18/0.025*100</f>
        <v>109.00951238036112</v>
      </c>
      <c r="AF12">
        <f>AG$1*AH5</f>
        <v>3.9125479726347411E-2</v>
      </c>
      <c r="AG12">
        <f>AG$1*AI5</f>
        <v>3.618503086419754E-2</v>
      </c>
      <c r="AH12">
        <f>AG12/AF12</f>
        <v>0.92484567901234582</v>
      </c>
      <c r="AI12">
        <f>1/2*AG$1*POWER((AH5-AG$2/1000*($AE$20+$AE$21*AH5)),2)</f>
        <v>1.8920262055481248E-2</v>
      </c>
      <c r="AJ12" s="17">
        <f>1/2*AG$1*POWER((AI5+AG$2/1000*($AE$20+$AE$21*AI5)),2)</f>
        <v>1.7446714350565728E-2</v>
      </c>
      <c r="AK12" s="17">
        <f>AJ12/AI12</f>
        <v>0.92211800763675844</v>
      </c>
      <c r="AN12" s="8">
        <f>AN$1*AP5</f>
        <v>3.0050237732125246E-2</v>
      </c>
      <c r="AO12" s="8">
        <f>AP$1*AQ5</f>
        <v>2.6382211595935443E-2</v>
      </c>
      <c r="AP12" s="19">
        <f>AO12/AN12</f>
        <v>0.87793686795800308</v>
      </c>
      <c r="AQ12" s="19">
        <f>1/2*AN$1*POWER((AP5-AO$2/1000*($AE$20+$AE$21*AP5)),2)</f>
        <v>1.134100742275493E-2</v>
      </c>
      <c r="AR12" s="23">
        <f>1/2*AN$1*POWER((AQ5+($B$1-AO$2)/1000*($AE$20+$AE$21*AQ5)),2)</f>
        <v>1.1198890555348159E-2</v>
      </c>
      <c r="AS12" s="19">
        <f>AR12/AQ12</f>
        <v>0.9874687616268002</v>
      </c>
      <c r="AV12">
        <v>266.5</v>
      </c>
      <c r="AW12">
        <v>1032</v>
      </c>
      <c r="AX12" s="17">
        <v>1466</v>
      </c>
      <c r="AY12" s="21">
        <f>AW$1/AV12*1000</f>
        <v>0.22589118198874297</v>
      </c>
      <c r="AZ12" s="21">
        <f>AY$1/AX12*1000</f>
        <v>0.14495225102319237</v>
      </c>
      <c r="BA12" s="21">
        <f>AW$1/AW12*1000</f>
        <v>5.8333333333333334E-2</v>
      </c>
      <c r="BB12" s="21">
        <f>(AY12*AV$1)/(BA12*AX$1+AZ12*AV$1)</f>
        <v>0.88553808175097459</v>
      </c>
      <c r="BE12" s="11"/>
      <c r="BF12" s="7"/>
      <c r="BG12" s="4"/>
      <c r="BH12" s="1"/>
      <c r="BI12" s="1"/>
      <c r="BJ12" s="1"/>
      <c r="BN12" s="11"/>
      <c r="BO12" s="7"/>
      <c r="BP12" s="4"/>
      <c r="BQ12" s="1"/>
      <c r="BR12" s="1"/>
      <c r="BS12" s="1"/>
      <c r="BW12" s="11"/>
      <c r="BX12" s="7"/>
      <c r="BY12" s="4"/>
      <c r="BZ12" s="1"/>
      <c r="CA12" s="1"/>
      <c r="CB12" s="1"/>
    </row>
    <row r="13" spans="1:83">
      <c r="A13" t="s">
        <v>27</v>
      </c>
      <c r="B13" s="1"/>
      <c r="D13" s="11"/>
      <c r="E13" s="7"/>
      <c r="F13" s="4">
        <v>192.57</v>
      </c>
      <c r="G13" s="1"/>
      <c r="H13" s="1"/>
      <c r="I13" s="1"/>
      <c r="M13" s="11"/>
      <c r="N13" s="7"/>
      <c r="O13" s="4"/>
      <c r="P13" s="1"/>
      <c r="Q13" s="1"/>
      <c r="R13" s="1"/>
      <c r="V13" s="11">
        <f>116/100*2.5*POWER(10,-2)</f>
        <v>2.8999999999999998E-2</v>
      </c>
      <c r="W13" s="1">
        <f>AA7*100/1</f>
        <v>43.845633098799681</v>
      </c>
      <c r="X13" s="8">
        <f>AC7*100/2.5*1000</f>
        <v>43.870516885899001</v>
      </c>
      <c r="Y13">
        <f>AA19*100/1</f>
        <v>55.99913062595796</v>
      </c>
      <c r="Z13" s="8">
        <f>AC19*100/2.5*1000</f>
        <v>56.289356200344088</v>
      </c>
      <c r="AA13" s="1">
        <f t="shared" si="40"/>
        <v>43.845633098799681</v>
      </c>
      <c r="AB13" s="8">
        <f t="shared" si="41"/>
        <v>98.122155848373211</v>
      </c>
      <c r="AC13">
        <f t="shared" si="42"/>
        <v>55.99913062595796</v>
      </c>
      <c r="AD13" s="27">
        <f t="shared" si="43"/>
        <v>98.57474728834886</v>
      </c>
      <c r="AF13">
        <f>AG$1*AH6</f>
        <v>2.6050327741362074E-2</v>
      </c>
      <c r="AG13">
        <f t="shared" ref="AG13:AG16" si="44">AG$1*AI6</f>
        <v>2.4432530999270608E-2</v>
      </c>
      <c r="AH13">
        <f t="shared" ref="AH13:AH16" si="45">AG13/AF13</f>
        <v>0.93789725956027925</v>
      </c>
      <c r="AI13">
        <f t="shared" ref="AI13:AI15" si="46">1/2*AG$1*POWER((AH6-AG$2/1000*($AE$20+$AE$21*AH6)),2)</f>
        <v>8.3820331847613994E-3</v>
      </c>
      <c r="AJ13" s="17">
        <f>1/2*AG$1*POWER((AI6+AG$2/1000*($AE$20+$AE$21*AI6)),2)</f>
        <v>7.9593355911986453E-3</v>
      </c>
      <c r="AK13" s="17">
        <f t="shared" ref="AK13:AK16" si="47">AJ13/AI13</f>
        <v>0.94957099497873365</v>
      </c>
      <c r="AN13" s="22">
        <f>AN$1*AP6</f>
        <v>7.5283824568162854E-3</v>
      </c>
      <c r="AO13" s="22">
        <f>AP$1*AQ6</f>
        <v>5.8550143266475627E-3</v>
      </c>
      <c r="AP13" s="19">
        <f t="shared" ref="AP13:AP14" si="48">AO13/AN13</f>
        <v>0.77772540917423294</v>
      </c>
      <c r="AQ13" s="19">
        <f t="shared" ref="AQ13:AQ14" si="49">1/2*AN$1*POWER((AP6-AO$2/1000*($AE$20+$AE$21*AP6)),2)</f>
        <v>7.0974055046551761E-4</v>
      </c>
      <c r="AR13" s="23">
        <f t="shared" ref="AR13:AR14" si="50">1/2*AN$1*POWER((AQ6+($B$1-AO$2)/1000*($AE$20+$AE$21*AQ6)),2)</f>
        <v>5.6119477789391865E-4</v>
      </c>
      <c r="AS13" s="19">
        <f t="shared" ref="AS13:AS14" si="51">AR13/AQ13</f>
        <v>0.7907041207182427</v>
      </c>
      <c r="AV13">
        <v>104.4</v>
      </c>
      <c r="AW13">
        <v>428.6</v>
      </c>
      <c r="AX13" s="17">
        <v>585.24</v>
      </c>
      <c r="AY13" s="21">
        <f>AW$1/AV13*1000</f>
        <v>0.57662835249042144</v>
      </c>
      <c r="AZ13" s="21">
        <f>AY$1/AX13*1000</f>
        <v>0.36309889959674663</v>
      </c>
      <c r="BA13" s="21">
        <f>AW$1/AW13*1000</f>
        <v>0.14045730284647687</v>
      </c>
      <c r="BB13" s="21">
        <f>(AY13*AV$1)/(BA13*AX$1+AZ13*AV$1)</f>
        <v>0.9177728245793233</v>
      </c>
      <c r="BE13" s="11"/>
      <c r="BF13" s="7"/>
      <c r="BG13" s="4"/>
      <c r="BH13" s="1"/>
      <c r="BI13" s="1"/>
      <c r="BJ13" s="1"/>
      <c r="BN13" s="11"/>
      <c r="BO13" s="7"/>
      <c r="BP13" s="4"/>
      <c r="BQ13" s="1"/>
      <c r="BR13" s="1"/>
      <c r="BS13" s="1"/>
      <c r="BW13" s="11"/>
      <c r="BX13" s="7"/>
      <c r="BY13" s="4"/>
      <c r="BZ13" s="1"/>
      <c r="CA13" s="1"/>
      <c r="CB13" s="1"/>
    </row>
    <row r="14" spans="1:83">
      <c r="A14">
        <v>96.6</v>
      </c>
      <c r="B14" s="1">
        <v>97.2</v>
      </c>
      <c r="D14" s="11"/>
      <c r="E14" s="7"/>
      <c r="F14" s="4">
        <v>290.70999999999998</v>
      </c>
      <c r="G14" s="1"/>
      <c r="H14" s="1"/>
      <c r="I14" s="1"/>
      <c r="M14" s="11"/>
      <c r="N14" s="7"/>
      <c r="O14" s="4"/>
      <c r="P14" s="1"/>
      <c r="Q14" s="1"/>
      <c r="R14" s="1"/>
      <c r="V14" s="11">
        <f>(V13-V12)/1</f>
        <v>6.2499999999999986E-3</v>
      </c>
      <c r="W14" s="1">
        <f>AA8*100/1</f>
        <v>32.065733894121337</v>
      </c>
      <c r="X14" s="8">
        <f>AC8*100/2.5*1000</f>
        <v>28.398251313289641</v>
      </c>
      <c r="Y14">
        <f>AA20*100/1</f>
        <v>42.244650693096716</v>
      </c>
      <c r="Z14" s="8">
        <f>AC20*100/2.5*1000</f>
        <v>43.72151890490489</v>
      </c>
      <c r="AA14" s="1">
        <f t="shared" si="40"/>
        <v>32.065733894121337</v>
      </c>
      <c r="AB14" s="8">
        <f t="shared" si="41"/>
        <v>86.850253345527889</v>
      </c>
      <c r="AC14">
        <f t="shared" si="42"/>
        <v>42.244650693096716</v>
      </c>
      <c r="AD14" s="27">
        <f t="shared" si="43"/>
        <v>101.49489375203906</v>
      </c>
      <c r="AF14">
        <f>AG$1*AH7</f>
        <v>3.1503291683460964E-2</v>
      </c>
      <c r="AG14">
        <f t="shared" si="44"/>
        <v>2.9361257200100178E-2</v>
      </c>
      <c r="AH14">
        <f t="shared" si="45"/>
        <v>0.93200601051840748</v>
      </c>
      <c r="AI14">
        <f t="shared" si="46"/>
        <v>1.2262595072270375E-2</v>
      </c>
      <c r="AJ14" s="17">
        <f>1/2*AG$1*POWER((AI7+AG$2/1000*($AE$20+$AE$21*AI7)),2)</f>
        <v>1.1490590514552869E-2</v>
      </c>
      <c r="AK14" s="17">
        <f t="shared" si="47"/>
        <v>0.93704394924829137</v>
      </c>
      <c r="AN14" s="8">
        <f>AN$1*AP7</f>
        <v>1.8386183643064383E-2</v>
      </c>
      <c r="AO14" s="8">
        <f>AP$1*AQ7</f>
        <v>1.5708392056374115E-2</v>
      </c>
      <c r="AP14" s="19">
        <f t="shared" si="48"/>
        <v>0.85435848794535552</v>
      </c>
      <c r="AQ14" s="19">
        <f t="shared" si="49"/>
        <v>4.2429904498527777E-3</v>
      </c>
      <c r="AR14" s="23">
        <f t="shared" si="50"/>
        <v>3.9836001311298339E-3</v>
      </c>
      <c r="AS14" s="19">
        <f t="shared" si="51"/>
        <v>0.93886615541829843</v>
      </c>
      <c r="BE14" s="11"/>
      <c r="BF14" s="7"/>
      <c r="BG14" s="4"/>
      <c r="BH14" s="1"/>
      <c r="BI14" s="1"/>
      <c r="BJ14" s="1"/>
      <c r="BN14" s="11"/>
      <c r="BO14" s="7"/>
      <c r="BP14" s="4"/>
      <c r="BQ14" s="1"/>
      <c r="BR14" s="1"/>
      <c r="BS14" s="1"/>
      <c r="BW14" s="11"/>
      <c r="BX14" s="7"/>
      <c r="BY14" s="4"/>
      <c r="BZ14" s="1"/>
      <c r="CA14" s="1"/>
      <c r="CB14" s="1"/>
    </row>
    <row r="15" spans="1:83">
      <c r="A15" t="s">
        <v>17</v>
      </c>
      <c r="D15" s="11"/>
      <c r="E15" s="7"/>
      <c r="F15" s="4">
        <v>509.26549999999997</v>
      </c>
      <c r="G15" s="1"/>
      <c r="H15" s="1"/>
      <c r="I15" s="1"/>
      <c r="M15" s="11"/>
      <c r="N15" s="7"/>
      <c r="O15" s="4"/>
      <c r="P15" s="1"/>
      <c r="Q15" s="1"/>
      <c r="R15" s="1"/>
      <c r="V15" s="11"/>
      <c r="W15" s="1">
        <f>AA9*100/1</f>
        <v>21.83479407760381</v>
      </c>
      <c r="X15" s="8">
        <f>AC9*100/2.5*1000</f>
        <v>16.404439911839063</v>
      </c>
      <c r="Y15">
        <f>AA21*100/1</f>
        <v>30.746982546352942</v>
      </c>
      <c r="Z15" s="8">
        <f>AC21*100/2.5*1000</f>
        <v>35.401223329909577</v>
      </c>
      <c r="AA15" s="1">
        <f t="shared" si="40"/>
        <v>21.83479407760381</v>
      </c>
      <c r="AB15" s="8">
        <f t="shared" si="41"/>
        <v>73.677177851860449</v>
      </c>
      <c r="AC15">
        <f t="shared" si="42"/>
        <v>30.746982546352942</v>
      </c>
      <c r="AD15" s="27">
        <f t="shared" si="43"/>
        <v>112.911049480996</v>
      </c>
      <c r="AF15">
        <f>AG$1*AH8</f>
        <v>2.9927121888959796E-2</v>
      </c>
      <c r="AG15">
        <f t="shared" si="44"/>
        <v>2.7867720465890183E-2</v>
      </c>
      <c r="AH15">
        <f t="shared" si="45"/>
        <v>0.93118611837413834</v>
      </c>
      <c r="AI15">
        <f t="shared" si="46"/>
        <v>1.106530293110328E-2</v>
      </c>
      <c r="AJ15" s="17">
        <f>1/2*AG$1*POWER((AI8+AG$2/1000*($AE$20+$AE$21*AI8)),2)</f>
        <v>1.0352254973873917E-2</v>
      </c>
      <c r="AK15" s="17">
        <f t="shared" si="47"/>
        <v>0.9355600147895573</v>
      </c>
      <c r="AS15" s="19">
        <f>AVERAGE(AS12:AS14)</f>
        <v>0.90567967925444715</v>
      </c>
      <c r="AV15" t="s">
        <v>45</v>
      </c>
      <c r="AZ15" s="17" t="s">
        <v>46</v>
      </c>
      <c r="BE15" s="11"/>
      <c r="BF15" s="7"/>
      <c r="BG15" s="4"/>
      <c r="BH15" s="1"/>
      <c r="BI15" s="1"/>
      <c r="BJ15" s="1"/>
      <c r="BN15" s="11"/>
      <c r="BO15" s="7"/>
      <c r="BP15" s="4"/>
      <c r="BQ15" s="1"/>
      <c r="BR15" s="1"/>
      <c r="BS15" s="1"/>
      <c r="BW15" s="11"/>
      <c r="BX15" s="7"/>
      <c r="BY15" s="4"/>
      <c r="BZ15" s="1"/>
      <c r="CA15" s="1"/>
      <c r="CB15" s="1"/>
    </row>
    <row r="16" spans="1:83">
      <c r="A16" s="1">
        <v>35</v>
      </c>
      <c r="B16">
        <v>35</v>
      </c>
      <c r="E16" s="1"/>
      <c r="G16" s="1"/>
      <c r="H16" s="1"/>
      <c r="I16" s="1"/>
      <c r="N16" s="1"/>
      <c r="P16" s="1"/>
      <c r="Q16" s="1"/>
      <c r="R16" s="1"/>
      <c r="W16" s="1"/>
      <c r="Y16" s="1"/>
      <c r="Z16" s="1"/>
      <c r="AA16" s="1"/>
      <c r="AF16">
        <f>AG$1*AH9</f>
        <v>1.9251149425287356E-2</v>
      </c>
      <c r="AG16">
        <f t="shared" si="44"/>
        <v>1.8078565921356982E-2</v>
      </c>
      <c r="AH16">
        <f t="shared" si="45"/>
        <v>0.9390902081727065</v>
      </c>
      <c r="AI16">
        <f>1/2*AG$1*POWER((AH9-AG$2/1000*($AE$20+$AE$21*AH9)),2)</f>
        <v>4.5744114716046889E-3</v>
      </c>
      <c r="AJ16" s="17">
        <f>1/2*AG$1*POWER((AI9+AG$2/1000*($AE$20+$AE$21*AI9)),2)</f>
        <v>4.3608909785814824E-3</v>
      </c>
      <c r="AK16" s="17">
        <f t="shared" si="47"/>
        <v>0.95332284943131618</v>
      </c>
      <c r="AV16" s="8">
        <f>AV$1/1000*AY10</f>
        <v>2.0525122549019607E-2</v>
      </c>
      <c r="AW16" s="8">
        <f>AX$1/1000*AZ10</f>
        <v>2.4494122257053292E-2</v>
      </c>
      <c r="AX16" s="19">
        <f>AV$1/1000*BA10</f>
        <v>5.2744061543998572E-3</v>
      </c>
      <c r="AY16" s="21">
        <f>(AW16-AX16)/AV16</f>
        <v>0.93639957845569477</v>
      </c>
      <c r="AZ16" s="23">
        <f>1/2*AV$1/1000*POWER(AY10,2)</f>
        <v>5.4079673382833515E-3</v>
      </c>
      <c r="BA16" s="23">
        <f>1/2*AX$1/1000*POWER(AZ10,2)</f>
        <v>4.0791543727459441E-3</v>
      </c>
      <c r="BB16" s="24">
        <f>1/2*AV$1/1000*POWER(BA10,2)</f>
        <v>3.5711630656702289E-4</v>
      </c>
      <c r="BC16" s="21">
        <f>(BA16+BB16)/AZ16</f>
        <v>0.82032127818308354</v>
      </c>
      <c r="BF16" s="1"/>
      <c r="BH16" s="1"/>
      <c r="BI16" s="1"/>
      <c r="BJ16" s="1"/>
      <c r="BO16" s="1"/>
      <c r="BQ16" s="1"/>
      <c r="BR16" s="1"/>
      <c r="BS16" s="1"/>
      <c r="BX16" s="1"/>
      <c r="BZ16" s="1"/>
      <c r="CA16" s="1"/>
      <c r="CB16" s="1"/>
    </row>
    <row r="17" spans="1:83">
      <c r="A17" t="s">
        <v>27</v>
      </c>
      <c r="D17" s="10" t="s">
        <v>14</v>
      </c>
      <c r="E17" s="1">
        <v>103.077</v>
      </c>
      <c r="F17">
        <v>108.25</v>
      </c>
      <c r="G17" s="6">
        <f>$H$2/E17*1000</f>
        <v>0.58402941490342164</v>
      </c>
      <c r="H17" s="6">
        <f>$H$2/F17*1000</f>
        <v>0.55612009237875293</v>
      </c>
      <c r="I17" s="6">
        <f>(G17+H17)/2</f>
        <v>0.57007475364108728</v>
      </c>
      <c r="J17" s="6">
        <f>(POWER(G17,2)-POWER(H17,2))/(2*$F$2)</f>
        <v>1.572173929104757E-2</v>
      </c>
      <c r="K17" s="8">
        <f>J17/$B$8</f>
        <v>1.6031712451293327E-3</v>
      </c>
      <c r="L17" s="12">
        <f>J17/I17</f>
        <v>2.7578381941372205E-2</v>
      </c>
      <c r="M17" s="10" t="s">
        <v>14</v>
      </c>
      <c r="N17" s="14">
        <v>73.52</v>
      </c>
      <c r="O17" s="3">
        <v>76.19</v>
      </c>
      <c r="P17" s="6">
        <f>$H$2/N17*1000</f>
        <v>0.81882480957562576</v>
      </c>
      <c r="Q17" s="6">
        <f>$H$2/O17*1000</f>
        <v>0.79012993831211442</v>
      </c>
      <c r="R17" s="6">
        <f>(P17+Q17)/2</f>
        <v>0.80447737394387009</v>
      </c>
      <c r="S17" s="6">
        <f>(POWER(P17,2)-POWER(Q17,2))/(2*$F$2)</f>
        <v>2.2810646916726299E-2</v>
      </c>
      <c r="T17" s="8">
        <f>S17/$B$8</f>
        <v>2.3260386489500798E-3</v>
      </c>
      <c r="U17" s="12">
        <f>S17/R17</f>
        <v>2.8354615873034908E-2</v>
      </c>
      <c r="V17" s="10" t="s">
        <v>14</v>
      </c>
      <c r="W17" s="14">
        <v>60.7</v>
      </c>
      <c r="X17" s="3">
        <v>62.52</v>
      </c>
      <c r="Y17" s="6">
        <f>$H$2/W17*1000</f>
        <v>0.99176276771004934</v>
      </c>
      <c r="Z17" s="6">
        <f>$H$2/X17*1000</f>
        <v>0.96289187460012793</v>
      </c>
      <c r="AA17" s="6">
        <f>(Y17+Z17)/2</f>
        <v>0.97732732115508858</v>
      </c>
      <c r="AB17" s="6">
        <f>(POWER(Y17,2)-POWER(Z17,2))/(2*$F$2)</f>
        <v>2.7881731840389751E-2</v>
      </c>
      <c r="AC17" s="8">
        <f>AB17/$B$8</f>
        <v>2.8431454003548361E-3</v>
      </c>
      <c r="AD17" s="12">
        <f>AB17/AA17</f>
        <v>2.8528550503874942E-2</v>
      </c>
      <c r="AN17" t="s">
        <v>47</v>
      </c>
      <c r="AV17" s="8">
        <f t="shared" ref="AV17:AV19" si="52">AV$1/1000*AY11</f>
        <v>4.5760928961748638E-2</v>
      </c>
      <c r="AW17" s="8">
        <f t="shared" ref="AW17:AW19" si="53">AX$1/1000*AZ11</f>
        <v>5.4073529411764708E-2</v>
      </c>
      <c r="AX17" s="19">
        <f t="shared" ref="AX17:AX19" si="54">AV$1/1000*BA11</f>
        <v>1.184237373737374E-2</v>
      </c>
      <c r="AY17" s="21">
        <f t="shared" ref="AY17:AY19" si="55">(AW17-AX17)/AV17</f>
        <v>0.92286491189223463</v>
      </c>
      <c r="AZ17" s="19">
        <f t="shared" ref="AZ17:AZ19" si="56">1/2*AV$1/1000*POWER(AY11,2)</f>
        <v>2.6881420018513544E-2</v>
      </c>
      <c r="BA17" s="19">
        <f t="shared" ref="BA17:BA19" si="57">1/2*AX$1/1000*POWER(AZ11,2)</f>
        <v>1.9879974048442904E-2</v>
      </c>
      <c r="BB17" s="23">
        <f t="shared" ref="BB17:BB19" si="58">1/2*AV$1/1000*POWER(BA11,2)</f>
        <v>1.8002800479542907E-3</v>
      </c>
      <c r="BC17" s="21">
        <f t="shared" ref="BC17:BC19" si="59">(BA17+BB17)/AZ17</f>
        <v>0.80651446543619176</v>
      </c>
      <c r="BE17" s="10" t="s">
        <v>14</v>
      </c>
      <c r="BF17" s="14">
        <v>55.22</v>
      </c>
      <c r="BG17" s="3">
        <v>56.83</v>
      </c>
      <c r="BH17" s="6">
        <f>$H$2/BF17*1000</f>
        <v>1.0901847156827238</v>
      </c>
      <c r="BI17" s="6">
        <f>$H$2/BG17*1000</f>
        <v>1.0592996656695406</v>
      </c>
      <c r="BJ17" s="6">
        <f>(BH17+BI17)/2</f>
        <v>1.0747421906761323</v>
      </c>
      <c r="BK17" s="6">
        <f>(POWER(BH17,2)-POWER(BI17,2))/(2*$F$2)</f>
        <v>3.2799867895563738E-2</v>
      </c>
      <c r="BL17" s="8">
        <f>BK17/$B$8</f>
        <v>3.3446557076640586E-3</v>
      </c>
      <c r="BM17" s="12">
        <f>BK17/BJ17</f>
        <v>3.0518824123698888E-2</v>
      </c>
      <c r="BN17" s="10" t="s">
        <v>14</v>
      </c>
      <c r="BO17" s="14">
        <v>55.22</v>
      </c>
      <c r="BP17" s="3">
        <v>56.83</v>
      </c>
      <c r="BQ17" s="6">
        <f>$H$2/BO17*1000</f>
        <v>1.0901847156827238</v>
      </c>
      <c r="BR17" s="6">
        <f>$H$2/BP17*1000</f>
        <v>1.0592996656695406</v>
      </c>
      <c r="BS17" s="6">
        <f>(BQ17+BR17)/2</f>
        <v>1.0747421906761323</v>
      </c>
      <c r="BT17" s="6">
        <f>(POWER(BQ17,2)-POWER(BR17,2))/(2*$F$2)</f>
        <v>3.2799867895563738E-2</v>
      </c>
      <c r="BU17" s="8">
        <f>BT17/$B$8</f>
        <v>3.3446557076640586E-3</v>
      </c>
      <c r="BV17" s="12">
        <f>BT17/BS17</f>
        <v>3.0518824123698888E-2</v>
      </c>
      <c r="BW17" s="10" t="s">
        <v>14</v>
      </c>
      <c r="BX17" s="14">
        <v>71.599999999999994</v>
      </c>
      <c r="BY17" s="3">
        <v>74.180000000000007</v>
      </c>
      <c r="BZ17" s="6">
        <f>$H$2/BX17*1000</f>
        <v>0.84078212290502796</v>
      </c>
      <c r="CA17" s="6">
        <f>$H$2/BY17*1000</f>
        <v>0.81153949851712037</v>
      </c>
      <c r="CB17" s="6">
        <f>(BZ17+CA17)/2</f>
        <v>0.82616081071107417</v>
      </c>
      <c r="CC17" s="6">
        <f>(POWER(BZ17,2)-POWER(CA17,2))/(2*$F$2)</f>
        <v>2.3872638608333201E-2</v>
      </c>
      <c r="CD17" s="8">
        <f>CC17/$B$8</f>
        <v>2.4343316635480213E-3</v>
      </c>
      <c r="CE17" s="12">
        <f>CC17/CB17</f>
        <v>2.88958739010945E-2</v>
      </c>
    </row>
    <row r="18" spans="1:83">
      <c r="A18">
        <v>97.1</v>
      </c>
      <c r="B18">
        <v>97.1</v>
      </c>
      <c r="E18" s="1">
        <v>137.3477</v>
      </c>
      <c r="F18">
        <v>147.46</v>
      </c>
      <c r="G18" s="6">
        <f t="shared" ref="G18:G21" si="60">$H$2/E18*1000</f>
        <v>0.43830366289351769</v>
      </c>
      <c r="H18" s="6">
        <f t="shared" ref="H18:H21" si="61">$H$2/F18*1000</f>
        <v>0.40824630408246299</v>
      </c>
      <c r="I18" s="6">
        <f t="shared" ref="I18:I21" si="62">(G18+H18)/2</f>
        <v>0.42327498348799031</v>
      </c>
      <c r="J18" s="6">
        <f t="shared" ref="J18:J21" si="63">(POWER(G18,2)-POWER(H18,2))/(2*$F$2)</f>
        <v>1.2571668037985937E-2</v>
      </c>
      <c r="K18" s="8">
        <f t="shared" ref="K18:K21" si="64">J18/$B$8</f>
        <v>1.2819533722510683E-3</v>
      </c>
      <c r="L18" s="12">
        <f t="shared" ref="L18:L20" si="65">J18/I18</f>
        <v>2.9700947441753632E-2</v>
      </c>
      <c r="N18" s="14">
        <v>97.2</v>
      </c>
      <c r="O18" s="3">
        <v>101.71</v>
      </c>
      <c r="P18" s="6">
        <f t="shared" ref="P18:P22" si="66">$H$2/N18*1000</f>
        <v>0.61934156378600813</v>
      </c>
      <c r="Q18" s="6">
        <f t="shared" ref="Q18:Q21" si="67">$H$2/O18*1000</f>
        <v>0.591878871300757</v>
      </c>
      <c r="R18" s="6">
        <f t="shared" ref="R18:R21" si="68">(P18+Q18)/2</f>
        <v>0.60561021754338262</v>
      </c>
      <c r="S18" s="6">
        <f t="shared" ref="S18:S21" si="69">(POWER(P18,2)-POWER(Q18,2))/(2*$F$2)</f>
        <v>1.6434473488458428E-2</v>
      </c>
      <c r="T18" s="8">
        <f t="shared" ref="T18:T21" si="70">S18/$B$8</f>
        <v>1.675849906793699E-3</v>
      </c>
      <c r="U18" s="12">
        <f t="shared" ref="U18:U20" si="71">S18/R18</f>
        <v>2.7137047910327158E-2</v>
      </c>
      <c r="W18" s="14">
        <v>80.34</v>
      </c>
      <c r="X18" s="3">
        <v>83.41</v>
      </c>
      <c r="Y18" s="6">
        <f t="shared" ref="Y18:Y21" si="72">$H$2/W18*1000</f>
        <v>0.7493154095095842</v>
      </c>
      <c r="Z18" s="6">
        <f t="shared" ref="Z18:Z21" si="73">$H$2/X18*1000</f>
        <v>0.72173600287735284</v>
      </c>
      <c r="AA18" s="6">
        <f t="shared" ref="AA18:AA21" si="74">(Y18+Z18)/2</f>
        <v>0.73552570619346858</v>
      </c>
      <c r="AB18" s="6">
        <f t="shared" ref="AB18:AB21" si="75">(POWER(Y18,2)-POWER(Z18,2))/(2*$F$2)</f>
        <v>2.0044824643842694E-2</v>
      </c>
      <c r="AC18" s="8">
        <f t="shared" ref="AC18:AC21" si="76">AB18/$B$8</f>
        <v>2.0440032675625923E-3</v>
      </c>
      <c r="AD18" s="12">
        <f t="shared" ref="AD18:AD20" si="77">AB18/AA18</f>
        <v>2.7252378095090284E-2</v>
      </c>
      <c r="AF18" t="s">
        <v>47</v>
      </c>
      <c r="AN18" s="20">
        <f>(AQ5+($B$1-AO$2)/1000*($AE$20+$AE$21*AQ5))/(AP5-AO$2/1000*($AE$20+$AE$21*AP5))</f>
        <v>0.99371462786194309</v>
      </c>
      <c r="AV18" s="22">
        <f t="shared" si="52"/>
        <v>8.7984615384615397E-3</v>
      </c>
      <c r="AW18" s="8">
        <f t="shared" si="53"/>
        <v>1.0659788540245569E-2</v>
      </c>
      <c r="AX18" s="23">
        <f t="shared" si="54"/>
        <v>2.2720833333333339E-3</v>
      </c>
      <c r="AY18" s="21">
        <f t="shared" si="55"/>
        <v>0.95331498242576529</v>
      </c>
      <c r="AZ18" s="24">
        <f t="shared" si="56"/>
        <v>9.9374743830278568E-4</v>
      </c>
      <c r="BA18" s="24">
        <f t="shared" si="57"/>
        <v>7.7258017216991247E-4</v>
      </c>
      <c r="BB18" s="26">
        <f t="shared" si="58"/>
        <v>6.6269097222222242E-5</v>
      </c>
      <c r="BC18" s="21">
        <f t="shared" si="59"/>
        <v>0.84412722695899423</v>
      </c>
      <c r="BF18" s="14">
        <v>72.94</v>
      </c>
      <c r="BG18" s="3">
        <v>75.53</v>
      </c>
      <c r="BH18" s="6">
        <f t="shared" ref="BH18:BH22" si="78">$H$2/BF18*1000</f>
        <v>0.82533589251439532</v>
      </c>
      <c r="BI18" s="6">
        <f t="shared" ref="BI18:BI22" si="79">$H$2/BG18*1000</f>
        <v>0.79703429101019452</v>
      </c>
      <c r="BJ18" s="6">
        <f t="shared" ref="BJ18:BJ22" si="80">(BH18+BI18)/2</f>
        <v>0.81118509176229492</v>
      </c>
      <c r="BK18" s="6">
        <f t="shared" ref="BK18:BK22" si="81">(POWER(BH18,2)-POWER(BI18,2))/(2*$F$2)</f>
        <v>2.2685609894471388E-2</v>
      </c>
      <c r="BL18" s="8">
        <f t="shared" ref="BL18:BL22" si="82">BK18/$B$8</f>
        <v>2.3132884210684984E-3</v>
      </c>
      <c r="BM18" s="12">
        <f t="shared" ref="BM18:BM20" si="83">BK18/BJ18</f>
        <v>2.7966009391502785E-2</v>
      </c>
      <c r="BO18" s="14">
        <v>72.94</v>
      </c>
      <c r="BP18" s="3">
        <v>75.53</v>
      </c>
      <c r="BQ18" s="6">
        <f t="shared" ref="BQ18:BQ22" si="84">$H$2/BO18*1000</f>
        <v>0.82533589251439532</v>
      </c>
      <c r="BR18" s="6">
        <f t="shared" ref="BR18:BR22" si="85">$H$2/BP18*1000</f>
        <v>0.79703429101019452</v>
      </c>
      <c r="BS18" s="6">
        <f t="shared" ref="BS18:BS22" si="86">(BQ18+BR18)/2</f>
        <v>0.81118509176229492</v>
      </c>
      <c r="BT18" s="6">
        <f t="shared" ref="BT18:BT22" si="87">(POWER(BQ18,2)-POWER(BR18,2))/(2*$F$2)</f>
        <v>2.2685609894471388E-2</v>
      </c>
      <c r="BU18" s="8">
        <f t="shared" ref="BU18:BU22" si="88">BT18/$B$8</f>
        <v>2.3132884210684984E-3</v>
      </c>
      <c r="BV18" s="12">
        <f t="shared" ref="BV18:BV20" si="89">BT18/BS18</f>
        <v>2.7966009391502785E-2</v>
      </c>
      <c r="BX18" s="14">
        <v>93.2</v>
      </c>
      <c r="BY18" s="3">
        <v>97.35</v>
      </c>
      <c r="BZ18" s="6">
        <f t="shared" ref="BZ18:BZ21" si="90">$H$2/BX18*1000</f>
        <v>0.64592274678111583</v>
      </c>
      <c r="CA18" s="6">
        <f t="shared" ref="CA18:CA21" si="91">$H$2/BY18*1000</f>
        <v>0.61838726245505904</v>
      </c>
      <c r="CB18" s="6">
        <f t="shared" ref="CB18:CB21" si="92">(BZ18+CA18)/2</f>
        <v>0.63215500461808749</v>
      </c>
      <c r="CC18" s="6">
        <f t="shared" ref="CC18:CC21" si="93">(POWER(BZ18,2)-POWER(CA18,2))/(2*$F$2)</f>
        <v>1.7200290732509584E-2</v>
      </c>
      <c r="CD18" s="8">
        <f t="shared" ref="CD18:CD21" si="94">CC18/$B$8</f>
        <v>1.7539415327874029E-3</v>
      </c>
      <c r="CE18" s="12">
        <f t="shared" ref="CE18:CE20" si="95">CC18/CB18</f>
        <v>2.7208976606775473E-2</v>
      </c>
    </row>
    <row r="19" spans="1:83">
      <c r="A19" t="s">
        <v>19</v>
      </c>
      <c r="E19" s="1">
        <v>186.34970000000001</v>
      </c>
      <c r="F19">
        <v>206.88</v>
      </c>
      <c r="G19" s="6">
        <f t="shared" si="60"/>
        <v>0.32304854797190441</v>
      </c>
      <c r="H19" s="6">
        <f t="shared" si="61"/>
        <v>0.29098994586233562</v>
      </c>
      <c r="I19" s="6">
        <f t="shared" si="62"/>
        <v>0.30701924691712001</v>
      </c>
      <c r="J19" s="6">
        <f t="shared" si="63"/>
        <v>9.7258971115567264E-3</v>
      </c>
      <c r="K19" s="8">
        <f t="shared" si="64"/>
        <v>9.9176549704095974E-4</v>
      </c>
      <c r="L19" s="12">
        <f t="shared" si="65"/>
        <v>3.167846058257786E-2</v>
      </c>
      <c r="N19" s="13">
        <v>128.76</v>
      </c>
      <c r="O19" s="3">
        <v>136.49</v>
      </c>
      <c r="P19" s="6">
        <f t="shared" si="66"/>
        <v>0.46753650201926061</v>
      </c>
      <c r="Q19" s="6">
        <f t="shared" si="67"/>
        <v>0.44105795296358702</v>
      </c>
      <c r="R19" s="6">
        <f t="shared" si="68"/>
        <v>0.45429722749142382</v>
      </c>
      <c r="S19" s="6">
        <f t="shared" si="69"/>
        <v>1.1886493501964602E-2</v>
      </c>
      <c r="T19" s="8">
        <f t="shared" si="70"/>
        <v>1.2120850139410097E-3</v>
      </c>
      <c r="U19" s="12">
        <f t="shared" si="71"/>
        <v>2.6164574165685382E-2</v>
      </c>
      <c r="W19" s="13">
        <v>105.16</v>
      </c>
      <c r="X19" s="3">
        <v>109.95</v>
      </c>
      <c r="Y19" s="6">
        <f t="shared" si="72"/>
        <v>0.57246101179155573</v>
      </c>
      <c r="Z19" s="6">
        <f t="shared" si="73"/>
        <v>0.54752160072760347</v>
      </c>
      <c r="AA19" s="6">
        <f t="shared" si="74"/>
        <v>0.5599913062595796</v>
      </c>
      <c r="AB19" s="6">
        <f t="shared" si="75"/>
        <v>1.3800250374552608E-2</v>
      </c>
      <c r="AC19" s="8">
        <f t="shared" si="76"/>
        <v>1.4072339050086023E-3</v>
      </c>
      <c r="AD19" s="12">
        <f t="shared" si="77"/>
        <v>2.4643686822087216E-2</v>
      </c>
      <c r="AF19" s="20">
        <f>(AI5+AG$2/1000*($AE$20+$AE$21*AI5))/(AH5-AG$2/1000*($AE$20+$AE$21*AH5))</f>
        <v>0.9602697577434991</v>
      </c>
      <c r="AM19">
        <f>2.22*POWER(10,-3)</f>
        <v>2.2200000000000002E-3</v>
      </c>
      <c r="AN19" s="20">
        <f t="shared" ref="AN19:AN20" si="96">(AQ6+($B$1-AO$2)/1000*($AE$20+$AE$21*AQ6))/(AP6-AO$2/1000*($AE$20+$AE$21*AP6))</f>
        <v>0.88921545236137378</v>
      </c>
      <c r="AV19" s="8">
        <f t="shared" si="52"/>
        <v>2.2459674329501918E-2</v>
      </c>
      <c r="AW19" s="8">
        <f t="shared" si="53"/>
        <v>2.6702293076344748E-2</v>
      </c>
      <c r="AX19" s="19">
        <f t="shared" si="54"/>
        <v>5.4708119458702744E-3</v>
      </c>
      <c r="AY19" s="21">
        <f t="shared" si="55"/>
        <v>0.94531562742144715</v>
      </c>
      <c r="AZ19" s="23">
        <f t="shared" si="56"/>
        <v>6.4754425030460507E-3</v>
      </c>
      <c r="BA19" s="23">
        <f t="shared" si="57"/>
        <v>4.8477866163653032E-3</v>
      </c>
      <c r="BB19" s="24">
        <f t="shared" si="58"/>
        <v>3.8420774514861232E-4</v>
      </c>
      <c r="BC19" s="21">
        <f t="shared" si="59"/>
        <v>0.80797480003147015</v>
      </c>
      <c r="BF19" s="13">
        <v>95.72</v>
      </c>
      <c r="BG19" s="3">
        <v>99.59</v>
      </c>
      <c r="BH19" s="6">
        <f t="shared" si="78"/>
        <v>0.62891767655662345</v>
      </c>
      <c r="BI19" s="6">
        <f t="shared" si="79"/>
        <v>0.6044783612812531</v>
      </c>
      <c r="BJ19" s="6">
        <f t="shared" si="80"/>
        <v>0.61669801891893827</v>
      </c>
      <c r="BK19" s="6">
        <f t="shared" si="81"/>
        <v>1.4892961772782863E-2</v>
      </c>
      <c r="BL19" s="8">
        <f t="shared" si="82"/>
        <v>1.5186594578967196E-3</v>
      </c>
      <c r="BM19" s="12">
        <f t="shared" si="83"/>
        <v>2.4149521023093257E-2</v>
      </c>
      <c r="BO19" s="13">
        <v>95.72</v>
      </c>
      <c r="BP19" s="3">
        <v>99.59</v>
      </c>
      <c r="BQ19" s="6">
        <f t="shared" si="84"/>
        <v>0.62891767655662345</v>
      </c>
      <c r="BR19" s="6">
        <f t="shared" si="85"/>
        <v>0.6044783612812531</v>
      </c>
      <c r="BS19" s="6">
        <f t="shared" si="86"/>
        <v>0.61669801891893827</v>
      </c>
      <c r="BT19" s="6">
        <f t="shared" si="87"/>
        <v>1.4892961772782863E-2</v>
      </c>
      <c r="BU19" s="8">
        <f t="shared" si="88"/>
        <v>1.5186594578967196E-3</v>
      </c>
      <c r="BV19" s="12">
        <f t="shared" si="89"/>
        <v>2.4149521023093257E-2</v>
      </c>
      <c r="BX19" s="13">
        <v>132.07</v>
      </c>
      <c r="BY19" s="3">
        <v>137.22</v>
      </c>
      <c r="BZ19" s="6">
        <f t="shared" si="90"/>
        <v>0.45581888392519115</v>
      </c>
      <c r="CA19" s="6">
        <f t="shared" si="91"/>
        <v>0.4387115580819122</v>
      </c>
      <c r="CB19" s="6">
        <f t="shared" si="92"/>
        <v>0.44726522100355171</v>
      </c>
      <c r="CC19" s="6">
        <f t="shared" si="93"/>
        <v>7.5607824842627847E-3</v>
      </c>
      <c r="CD19" s="8">
        <f t="shared" si="94"/>
        <v>7.7098524820022997E-4</v>
      </c>
      <c r="CE19" s="12">
        <f t="shared" si="95"/>
        <v>1.6904472177153129E-2</v>
      </c>
    </row>
    <row r="20" spans="1:83">
      <c r="A20">
        <v>34.799999999999997</v>
      </c>
      <c r="B20">
        <v>34.5</v>
      </c>
      <c r="E20" s="1">
        <v>268.05900000000003</v>
      </c>
      <c r="F20">
        <v>317.95999999999998</v>
      </c>
      <c r="G20" s="6">
        <f t="shared" si="60"/>
        <v>0.22457742511909687</v>
      </c>
      <c r="H20" s="6">
        <f t="shared" si="61"/>
        <v>0.18933199144546484</v>
      </c>
      <c r="I20" s="6">
        <f t="shared" si="62"/>
        <v>0.20695470828228085</v>
      </c>
      <c r="J20" s="6">
        <f t="shared" si="63"/>
        <v>7.2077158539614579E-3</v>
      </c>
      <c r="K20" s="8">
        <f t="shared" si="64"/>
        <v>7.3498247148225527E-4</v>
      </c>
      <c r="L20" s="12">
        <f t="shared" si="65"/>
        <v>3.4827503630071178E-2</v>
      </c>
      <c r="N20" s="13">
        <v>172.86</v>
      </c>
      <c r="O20" s="3">
        <v>188.65</v>
      </c>
      <c r="P20" s="6">
        <f t="shared" si="66"/>
        <v>0.34825870646766166</v>
      </c>
      <c r="Q20" s="6">
        <f t="shared" si="67"/>
        <v>0.31910946196660483</v>
      </c>
      <c r="R20" s="6">
        <f t="shared" si="68"/>
        <v>0.33368408421713325</v>
      </c>
      <c r="S20" s="6">
        <f t="shared" si="69"/>
        <v>9.6113033171506459E-3</v>
      </c>
      <c r="T20" s="8">
        <f t="shared" si="70"/>
        <v>9.800801820347056E-4</v>
      </c>
      <c r="U20" s="12">
        <f t="shared" si="71"/>
        <v>2.8803601285629272E-2</v>
      </c>
      <c r="W20" s="13">
        <v>138.30000000000001</v>
      </c>
      <c r="X20" s="3">
        <v>146.97</v>
      </c>
      <c r="Y20" s="6">
        <f t="shared" si="72"/>
        <v>0.43528561099060009</v>
      </c>
      <c r="Z20" s="6">
        <f t="shared" si="73"/>
        <v>0.40960740287133424</v>
      </c>
      <c r="AA20" s="6">
        <f t="shared" si="74"/>
        <v>0.42244650693096719</v>
      </c>
      <c r="AB20" s="6">
        <f t="shared" si="75"/>
        <v>1.0719040834219637E-2</v>
      </c>
      <c r="AC20" s="8">
        <f t="shared" si="76"/>
        <v>1.0930379726226222E-3</v>
      </c>
      <c r="AD20" s="12">
        <f t="shared" si="77"/>
        <v>2.5373723438009765E-2</v>
      </c>
      <c r="AE20">
        <f>2.22*POWER(10,-3)</f>
        <v>2.2200000000000002E-3</v>
      </c>
      <c r="AF20" s="20">
        <f t="shared" ref="AF20:AF23" si="97">(AI6+AG$2/1000*($AE$20+$AE$21*AI6))/(AH6-AG$2/1000*($AE$20+$AE$21*AH6))</f>
        <v>0.97445933469731483</v>
      </c>
      <c r="AM20">
        <v>6.25E-2</v>
      </c>
      <c r="AN20" s="20">
        <f t="shared" si="96"/>
        <v>0.96895105935145065</v>
      </c>
      <c r="BF20" s="13">
        <v>126.5</v>
      </c>
      <c r="BG20" s="3">
        <v>132.5</v>
      </c>
      <c r="BH20" s="6">
        <f t="shared" si="78"/>
        <v>0.47588932806324108</v>
      </c>
      <c r="BI20" s="6">
        <f t="shared" si="79"/>
        <v>0.4543396226415094</v>
      </c>
      <c r="BJ20" s="6">
        <f t="shared" si="80"/>
        <v>0.46511447535237527</v>
      </c>
      <c r="BK20" s="6">
        <f t="shared" si="81"/>
        <v>9.9042291810543092E-3</v>
      </c>
      <c r="BL20" s="8">
        <f t="shared" si="82"/>
        <v>1.0099503072970189E-3</v>
      </c>
      <c r="BM20" s="12">
        <f t="shared" si="83"/>
        <v>2.1294175317916667E-2</v>
      </c>
      <c r="BO20" s="13">
        <v>126.5</v>
      </c>
      <c r="BP20" s="3">
        <v>132.5</v>
      </c>
      <c r="BQ20" s="6">
        <f t="shared" si="84"/>
        <v>0.47588932806324108</v>
      </c>
      <c r="BR20" s="6">
        <f t="shared" si="85"/>
        <v>0.4543396226415094</v>
      </c>
      <c r="BS20" s="6">
        <f t="shared" si="86"/>
        <v>0.46511447535237527</v>
      </c>
      <c r="BT20" s="6">
        <f t="shared" si="87"/>
        <v>9.9042291810543092E-3</v>
      </c>
      <c r="BU20" s="8">
        <f t="shared" si="88"/>
        <v>1.0099503072970189E-3</v>
      </c>
      <c r="BV20" s="12">
        <f t="shared" si="89"/>
        <v>2.1294175317916667E-2</v>
      </c>
      <c r="BX20" s="13">
        <v>161.33000000000001</v>
      </c>
      <c r="BY20" s="3">
        <v>174.04</v>
      </c>
      <c r="BZ20" s="6">
        <f t="shared" si="90"/>
        <v>0.37314820554143674</v>
      </c>
      <c r="CA20" s="6">
        <f t="shared" si="91"/>
        <v>0.34589749482877497</v>
      </c>
      <c r="CB20" s="6">
        <f t="shared" si="92"/>
        <v>0.35952285018510588</v>
      </c>
      <c r="CC20" s="6">
        <f t="shared" si="93"/>
        <v>9.6810802223181447E-3</v>
      </c>
      <c r="CD20" s="8">
        <f t="shared" si="94"/>
        <v>9.8719544618377781E-4</v>
      </c>
      <c r="CE20" s="12">
        <f t="shared" si="95"/>
        <v>2.6927579755594649E-2</v>
      </c>
    </row>
    <row r="21" spans="1:83">
      <c r="A21" t="s">
        <v>27</v>
      </c>
      <c r="E21" s="1">
        <v>415.62380000000002</v>
      </c>
      <c r="F21">
        <v>577.33000000000004</v>
      </c>
      <c r="G21" s="6">
        <f t="shared" si="60"/>
        <v>0.14484252345510532</v>
      </c>
      <c r="H21" s="6">
        <f t="shared" si="61"/>
        <v>0.10427311935981153</v>
      </c>
      <c r="I21" s="6">
        <f t="shared" si="62"/>
        <v>0.12455782140745841</v>
      </c>
      <c r="J21" s="6">
        <f t="shared" si="63"/>
        <v>4.9933167884472496E-3</v>
      </c>
      <c r="K21" s="8">
        <f t="shared" si="64"/>
        <v>5.0917660857145405E-4</v>
      </c>
      <c r="L21" s="12">
        <f>J21/I21</f>
        <v>4.0088343967681614E-2</v>
      </c>
      <c r="N21" s="13">
        <v>246.6</v>
      </c>
      <c r="O21" s="14">
        <v>284.2</v>
      </c>
      <c r="P21" s="6">
        <f t="shared" si="66"/>
        <v>0.24412003244120031</v>
      </c>
      <c r="Q21" s="6">
        <f t="shared" si="67"/>
        <v>0.21182266009852216</v>
      </c>
      <c r="R21" s="6">
        <f t="shared" si="68"/>
        <v>0.22797134626986124</v>
      </c>
      <c r="S21" s="6">
        <f t="shared" si="69"/>
        <v>7.2755686303748231E-3</v>
      </c>
      <c r="T21" s="8">
        <f t="shared" si="70"/>
        <v>7.4190152910268278E-4</v>
      </c>
      <c r="U21" s="12">
        <f>S21/R21</f>
        <v>3.1914399548100943E-2</v>
      </c>
      <c r="W21" s="13">
        <v>187.1</v>
      </c>
      <c r="X21" s="14">
        <v>205.33</v>
      </c>
      <c r="Y21" s="6">
        <f t="shared" si="72"/>
        <v>0.32175307322287544</v>
      </c>
      <c r="Z21" s="6">
        <f t="shared" si="73"/>
        <v>0.29318657770418344</v>
      </c>
      <c r="AA21" s="6">
        <f t="shared" si="74"/>
        <v>0.30746982546352941</v>
      </c>
      <c r="AB21" s="6">
        <f t="shared" si="75"/>
        <v>8.679185169206443E-3</v>
      </c>
      <c r="AC21" s="8">
        <f t="shared" si="76"/>
        <v>8.8503058324773936E-4</v>
      </c>
      <c r="AD21" s="12">
        <f>AB21/AA21</f>
        <v>2.8227762370248998E-2</v>
      </c>
      <c r="AE21">
        <v>6.25E-2</v>
      </c>
      <c r="AF21" s="20">
        <f t="shared" si="97"/>
        <v>0.96801030430894253</v>
      </c>
      <c r="AN21" s="20"/>
      <c r="BF21" s="13">
        <v>169.92</v>
      </c>
      <c r="BG21" s="14">
        <v>180.95</v>
      </c>
      <c r="BH21" s="6">
        <f t="shared" si="78"/>
        <v>0.3542843691148776</v>
      </c>
      <c r="BI21" s="6">
        <f t="shared" si="79"/>
        <v>0.33268858800773693</v>
      </c>
      <c r="BJ21" s="6">
        <f t="shared" si="80"/>
        <v>0.34348647856130726</v>
      </c>
      <c r="BK21" s="6">
        <f t="shared" si="81"/>
        <v>7.3299000042218879E-3</v>
      </c>
      <c r="BL21" s="8">
        <f t="shared" si="82"/>
        <v>7.4744178738120446E-4</v>
      </c>
      <c r="BM21" s="12">
        <f>BK21/BJ21</f>
        <v>2.1339704651324752E-2</v>
      </c>
      <c r="BO21" s="13">
        <v>169.92</v>
      </c>
      <c r="BP21" s="14">
        <v>180.85</v>
      </c>
      <c r="BQ21" s="6">
        <f t="shared" si="84"/>
        <v>0.3542843691148776</v>
      </c>
      <c r="BR21" s="6">
        <f t="shared" si="85"/>
        <v>0.33287254630909596</v>
      </c>
      <c r="BS21" s="6">
        <f t="shared" si="86"/>
        <v>0.34357845771198681</v>
      </c>
      <c r="BT21" s="6">
        <f t="shared" si="87"/>
        <v>7.269408158510667E-3</v>
      </c>
      <c r="BU21" s="8">
        <f t="shared" si="88"/>
        <v>7.4127333579873526E-4</v>
      </c>
      <c r="BV21" s="12">
        <f>BT21/BS21</f>
        <v>2.1157927673697254E-2</v>
      </c>
      <c r="BX21" s="13">
        <v>225</v>
      </c>
      <c r="BY21" s="13">
        <v>247.51</v>
      </c>
      <c r="BZ21" s="6">
        <f t="shared" si="90"/>
        <v>0.26755555555555555</v>
      </c>
      <c r="CA21" s="6">
        <f t="shared" si="91"/>
        <v>0.24322249606076521</v>
      </c>
      <c r="CB21" s="6">
        <f t="shared" si="92"/>
        <v>0.25538902580816036</v>
      </c>
      <c r="CC21" s="6">
        <f t="shared" si="93"/>
        <v>6.1407078649273836E-3</v>
      </c>
      <c r="CD21" s="8">
        <f t="shared" si="94"/>
        <v>6.2617793690275308E-4</v>
      </c>
      <c r="CE21" s="12">
        <f>CC21/CB21</f>
        <v>2.4044525192480574E-2</v>
      </c>
    </row>
    <row r="22" spans="1:83">
      <c r="A22">
        <v>214.9</v>
      </c>
      <c r="B22">
        <v>214.9</v>
      </c>
      <c r="N22" s="13">
        <v>370.9</v>
      </c>
      <c r="P22" s="6">
        <f t="shared" si="66"/>
        <v>0.1623078997034241</v>
      </c>
      <c r="W22" s="13"/>
      <c r="Y22" s="6"/>
      <c r="AF22" s="20">
        <f t="shared" si="97"/>
        <v>0.96724351369733019</v>
      </c>
      <c r="AN22" s="20"/>
      <c r="AV22" s="10"/>
      <c r="BF22" s="13">
        <v>241.53</v>
      </c>
      <c r="BG22" s="3">
        <v>261.24</v>
      </c>
      <c r="BH22" s="6">
        <f t="shared" si="78"/>
        <v>0.24924440028153852</v>
      </c>
      <c r="BI22" s="6">
        <f t="shared" si="79"/>
        <v>0.23043944265809216</v>
      </c>
      <c r="BJ22" s="6">
        <f t="shared" si="80"/>
        <v>0.23984192146981534</v>
      </c>
      <c r="BK22" s="6">
        <f t="shared" si="81"/>
        <v>4.4567363335630697E-3</v>
      </c>
      <c r="BL22" s="8">
        <f t="shared" si="82"/>
        <v>4.5446062963020703E-4</v>
      </c>
      <c r="BM22" s="9">
        <f>BK22/BJ22</f>
        <v>1.8581973936211815E-2</v>
      </c>
      <c r="BO22" s="13">
        <v>241.53</v>
      </c>
      <c r="BP22" s="3">
        <v>261.24</v>
      </c>
      <c r="BQ22" s="6">
        <f t="shared" si="84"/>
        <v>0.24924440028153852</v>
      </c>
      <c r="BR22" s="6">
        <f t="shared" si="85"/>
        <v>0.23043944265809216</v>
      </c>
      <c r="BS22" s="6">
        <f t="shared" si="86"/>
        <v>0.23984192146981534</v>
      </c>
      <c r="BT22" s="6">
        <f t="shared" si="87"/>
        <v>4.4567363335630697E-3</v>
      </c>
      <c r="BU22" s="8">
        <f t="shared" si="88"/>
        <v>4.5446062963020703E-4</v>
      </c>
      <c r="BV22" s="9">
        <f>BT22/BS22</f>
        <v>1.8581973936211815E-2</v>
      </c>
      <c r="BX22" s="13">
        <v>132.1</v>
      </c>
      <c r="BY22" s="3">
        <v>137.22</v>
      </c>
      <c r="BZ22" s="6"/>
      <c r="CA22" s="6"/>
      <c r="CB22" s="6"/>
      <c r="CC22" s="6"/>
      <c r="CD22" s="8"/>
    </row>
    <row r="23" spans="1:83">
      <c r="AF23" s="20">
        <f t="shared" si="97"/>
        <v>0.9763825323259917</v>
      </c>
      <c r="AN23" s="20"/>
      <c r="AV23" s="10"/>
      <c r="AW23" s="20"/>
    </row>
    <row r="24" spans="1:83">
      <c r="V24">
        <f>2.22*POWER(10,-3)</f>
        <v>2.2200000000000002E-3</v>
      </c>
      <c r="AF24" s="20">
        <f>AVERAGE(AF19:AF23)</f>
        <v>0.96927308855461569</v>
      </c>
      <c r="AW24" s="20"/>
    </row>
    <row r="25" spans="1:83">
      <c r="V25">
        <v>6.25E-2</v>
      </c>
      <c r="AW25" s="20"/>
    </row>
    <row r="26" spans="1:83">
      <c r="V26">
        <f>1/V25*LOG((V24+V25*1)/V24,EXP(1))</f>
        <v>53.961009229856771</v>
      </c>
    </row>
    <row r="32" spans="1:83">
      <c r="D32" s="10" t="s">
        <v>20</v>
      </c>
      <c r="M32" s="10" t="s">
        <v>20</v>
      </c>
      <c r="V32" s="10" t="s">
        <v>20</v>
      </c>
      <c r="BE32" s="10" t="s">
        <v>20</v>
      </c>
      <c r="BN32" s="10" t="s">
        <v>20</v>
      </c>
      <c r="BW32" s="10" t="s">
        <v>20</v>
      </c>
    </row>
    <row r="45" spans="4:75">
      <c r="D45" s="10" t="s">
        <v>21</v>
      </c>
      <c r="M45" s="10" t="s">
        <v>21</v>
      </c>
      <c r="V45" s="10" t="s">
        <v>21</v>
      </c>
      <c r="BE45" s="10" t="s">
        <v>21</v>
      </c>
      <c r="BN45" s="10" t="s">
        <v>21</v>
      </c>
      <c r="BW45" s="10" t="s">
        <v>21</v>
      </c>
    </row>
    <row r="74" spans="76:76">
      <c r="BX74" t="s">
        <v>28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>KHe7</Manager>
  <Company>UEC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Physics Laboratory</dc:title>
  <dc:subject>Report-11</dc:subject>
  <dc:creator>KHe7</dc:creator>
  <cp:keywords>UEC Physics Laboratory</cp:keywords>
  <cp:lastModifiedBy>KHe7</cp:lastModifiedBy>
  <dcterms:created xsi:type="dcterms:W3CDTF">2010-10-28T04:02:30Z</dcterms:created>
  <dcterms:modified xsi:type="dcterms:W3CDTF">2011-09-04T16:15:24Z</dcterms:modified>
  <cp:category>Report</cp:category>
  <cp:contentStatus/>
</cp:coreProperties>
</file>