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45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102" i="1"/>
  <c r="AD102"/>
  <c r="AS95"/>
  <c r="AS96"/>
  <c r="AS97"/>
  <c r="AS98"/>
  <c r="AS99"/>
  <c r="AS94"/>
  <c r="AL99"/>
  <c r="AL98"/>
  <c r="AL97"/>
  <c r="AL96"/>
  <c r="AL95"/>
  <c r="AL94"/>
  <c r="AE95"/>
  <c r="AE96"/>
  <c r="AE97"/>
  <c r="AE98"/>
  <c r="AE99"/>
  <c r="AE94"/>
  <c r="AX99"/>
  <c r="AX98"/>
  <c r="AX97"/>
  <c r="AX96"/>
  <c r="AX95"/>
  <c r="AX94"/>
  <c r="AW99"/>
  <c r="AW98"/>
  <c r="AW97"/>
  <c r="AW96"/>
  <c r="AW95"/>
  <c r="AW94"/>
  <c r="AU99"/>
  <c r="AU98"/>
  <c r="AU97"/>
  <c r="AU96"/>
  <c r="AU95"/>
  <c r="AU94"/>
  <c r="AQ99"/>
  <c r="AQ98"/>
  <c r="AQ97"/>
  <c r="AQ96"/>
  <c r="AQ95"/>
  <c r="AQ94"/>
  <c r="AP99"/>
  <c r="AP98"/>
  <c r="AP97"/>
  <c r="AP96"/>
  <c r="AP95"/>
  <c r="AP94"/>
  <c r="AN99"/>
  <c r="AN98"/>
  <c r="AN97"/>
  <c r="AN96"/>
  <c r="AN95"/>
  <c r="AN94"/>
  <c r="AJ99"/>
  <c r="AJ98"/>
  <c r="AJ97"/>
  <c r="AJ96"/>
  <c r="AJ95"/>
  <c r="AJ94"/>
  <c r="AI99"/>
  <c r="AI98"/>
  <c r="AI97"/>
  <c r="AI96"/>
  <c r="AI95"/>
  <c r="AI94"/>
  <c r="AG95"/>
  <c r="AG96"/>
  <c r="AG97"/>
  <c r="AG98"/>
  <c r="AG99"/>
  <c r="AG94"/>
  <c r="AA36"/>
  <c r="AF77"/>
  <c r="AF76"/>
  <c r="AF75"/>
  <c r="AF74"/>
  <c r="AF73"/>
  <c r="AT77"/>
  <c r="AT76"/>
  <c r="AT75"/>
  <c r="AT74"/>
  <c r="AT73"/>
  <c r="AM77"/>
  <c r="AM76"/>
  <c r="AM75"/>
  <c r="AM74"/>
  <c r="AM73"/>
  <c r="AW74"/>
  <c r="AX74"/>
  <c r="AW75"/>
  <c r="AX75"/>
  <c r="AW76"/>
  <c r="AX76"/>
  <c r="AW77"/>
  <c r="AX77"/>
  <c r="AP76"/>
  <c r="AQ76"/>
  <c r="AP77"/>
  <c r="AQ77"/>
  <c r="AX72"/>
  <c r="AW72"/>
  <c r="AQ72"/>
  <c r="AP72"/>
  <c r="AJ74"/>
  <c r="AJ75"/>
  <c r="AJ76"/>
  <c r="AJ77"/>
  <c r="AJ72"/>
  <c r="AI74"/>
  <c r="AI75"/>
  <c r="AI76"/>
  <c r="AI77"/>
  <c r="AI72"/>
  <c r="AU77"/>
  <c r="AU76"/>
  <c r="AU75"/>
  <c r="AU74"/>
  <c r="AU73"/>
  <c r="AU72"/>
  <c r="AN73"/>
  <c r="AN74"/>
  <c r="AN75"/>
  <c r="AN76"/>
  <c r="AN77"/>
  <c r="AN72"/>
  <c r="AG73"/>
  <c r="AG74"/>
  <c r="AG75"/>
  <c r="AG76"/>
  <c r="AG77"/>
  <c r="AG72"/>
  <c r="AV77"/>
  <c r="AV76"/>
  <c r="AV75"/>
  <c r="AV74"/>
  <c r="AV72"/>
  <c r="AV26"/>
  <c r="AU26"/>
  <c r="AT26"/>
  <c r="AS26"/>
  <c r="AR26"/>
  <c r="AR28" s="1"/>
  <c r="AO26"/>
  <c r="AN26"/>
  <c r="AM26"/>
  <c r="AL26"/>
  <c r="AK26"/>
  <c r="AK28" s="1"/>
  <c r="AH26"/>
  <c r="AG26"/>
  <c r="AF26"/>
  <c r="AE26"/>
  <c r="AD26"/>
  <c r="AD28" s="1"/>
  <c r="AC14"/>
  <c r="AD14"/>
  <c r="AE14"/>
  <c r="AF14"/>
  <c r="AG14"/>
  <c r="AH14"/>
  <c r="AK14"/>
  <c r="AL14"/>
  <c r="AM14"/>
  <c r="AN14"/>
  <c r="AO14"/>
  <c r="AR14"/>
  <c r="AS14"/>
  <c r="AT14"/>
  <c r="AU14"/>
  <c r="AV14"/>
  <c r="AB14"/>
  <c r="AL41" l="1"/>
  <c r="AL42" s="1"/>
  <c r="AL43" s="1"/>
  <c r="AL44" s="1"/>
  <c r="AL45" s="1"/>
  <c r="AS41"/>
  <c r="AS42" s="1"/>
  <c r="AS43" s="1"/>
  <c r="AS44" s="1"/>
  <c r="AS45" s="1"/>
  <c r="AE41"/>
  <c r="AE42" s="1"/>
  <c r="AE43" s="1"/>
  <c r="AE44" s="1"/>
  <c r="AE45" s="1"/>
  <c r="AB32"/>
  <c r="AB35" s="1"/>
  <c r="AD32"/>
  <c r="AF41" s="1"/>
  <c r="AR32"/>
  <c r="AT41" s="1"/>
  <c r="AK32"/>
  <c r="AM41" s="1"/>
  <c r="AV32"/>
  <c r="AT45" s="1"/>
  <c r="AU32"/>
  <c r="AT44" s="1"/>
  <c r="AT32"/>
  <c r="AT43" s="1"/>
  <c r="AS32"/>
  <c r="AT42" s="1"/>
  <c r="AO32"/>
  <c r="AM45" s="1"/>
  <c r="AN32"/>
  <c r="AM44" s="1"/>
  <c r="AM32"/>
  <c r="AM43" s="1"/>
  <c r="AL32"/>
  <c r="AM42" s="1"/>
  <c r="AH32"/>
  <c r="AF45" s="1"/>
  <c r="AG32"/>
  <c r="AF44" s="1"/>
  <c r="AF32"/>
  <c r="AF43" s="1"/>
  <c r="AE32"/>
  <c r="AF42" s="1"/>
  <c r="AC32"/>
  <c r="P16"/>
  <c r="P17"/>
  <c r="P18"/>
  <c r="P19"/>
  <c r="P20"/>
  <c r="P21"/>
  <c r="P22"/>
  <c r="P23"/>
  <c r="P24"/>
  <c r="P25"/>
  <c r="P26"/>
  <c r="P27"/>
  <c r="P28"/>
  <c r="P29"/>
  <c r="P15"/>
  <c r="P7"/>
  <c r="P6"/>
  <c r="P5"/>
  <c r="P4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15"/>
  <c r="W7"/>
  <c r="W6"/>
  <c r="W5"/>
  <c r="W4"/>
  <c r="I6"/>
  <c r="I7"/>
  <c r="I16"/>
  <c r="I17"/>
  <c r="I18"/>
  <c r="I19"/>
  <c r="I20"/>
  <c r="I21"/>
  <c r="I22"/>
  <c r="I23"/>
  <c r="I24"/>
  <c r="I25"/>
  <c r="I26"/>
  <c r="I27"/>
  <c r="I28"/>
  <c r="I29"/>
  <c r="I15"/>
  <c r="I4"/>
  <c r="I5"/>
  <c r="C32"/>
  <c r="C10"/>
  <c r="C12"/>
  <c r="C14"/>
  <c r="C16"/>
  <c r="C17"/>
  <c r="C19"/>
  <c r="C20"/>
  <c r="C21"/>
  <c r="C22"/>
  <c r="C23"/>
  <c r="C25"/>
  <c r="AD35" l="1"/>
  <c r="AH41" s="1"/>
  <c r="AH35"/>
  <c r="AC36"/>
  <c r="AD36"/>
  <c r="AH73" s="1"/>
  <c r="AE36"/>
  <c r="AH74" s="1"/>
  <c r="AF36"/>
  <c r="AH75" s="1"/>
  <c r="AG36"/>
  <c r="AH76" s="1"/>
  <c r="AH36"/>
  <c r="AH77" s="1"/>
  <c r="AK36"/>
  <c r="AO73" s="1"/>
  <c r="AL36"/>
  <c r="AO74" s="1"/>
  <c r="AM36"/>
  <c r="AO75" s="1"/>
  <c r="AN36"/>
  <c r="AO76" s="1"/>
  <c r="AO36"/>
  <c r="AO77" s="1"/>
  <c r="AR36"/>
  <c r="AV73" s="1"/>
  <c r="AS36"/>
  <c r="AT36"/>
  <c r="AU36"/>
  <c r="AV36"/>
  <c r="AF40"/>
  <c r="AT40"/>
  <c r="AM40"/>
  <c r="AG42"/>
  <c r="AG43"/>
  <c r="AG44"/>
  <c r="AG45"/>
  <c r="AN42"/>
  <c r="AN43"/>
  <c r="AN44"/>
  <c r="AN45"/>
  <c r="AU42"/>
  <c r="AU43"/>
  <c r="AU44"/>
  <c r="AU45"/>
  <c r="AN41"/>
  <c r="AU41"/>
  <c r="AG41"/>
  <c r="AC35"/>
  <c r="AJ41"/>
  <c r="AE35"/>
  <c r="AH42" s="1"/>
  <c r="AJ42" s="1"/>
  <c r="AF35"/>
  <c r="AH43" s="1"/>
  <c r="AJ43" s="1"/>
  <c r="AG35"/>
  <c r="AH44" s="1"/>
  <c r="AJ44" s="1"/>
  <c r="AH45"/>
  <c r="AJ45" s="1"/>
  <c r="AK35"/>
  <c r="AO41" s="1"/>
  <c r="AQ41" s="1"/>
  <c r="AL35"/>
  <c r="AO42" s="1"/>
  <c r="AQ42" s="1"/>
  <c r="AM35"/>
  <c r="AO43" s="1"/>
  <c r="AQ43" s="1"/>
  <c r="AN35"/>
  <c r="AO44" s="1"/>
  <c r="AQ44" s="1"/>
  <c r="AO35"/>
  <c r="AO45" s="1"/>
  <c r="AQ45" s="1"/>
  <c r="AR35"/>
  <c r="AV41" s="1"/>
  <c r="AX41" s="1"/>
  <c r="AS35"/>
  <c r="AV42" s="1"/>
  <c r="AX42" s="1"/>
  <c r="AT35"/>
  <c r="AV43" s="1"/>
  <c r="AX43" s="1"/>
  <c r="AU35"/>
  <c r="AV44" s="1"/>
  <c r="AX44" s="1"/>
  <c r="AV35"/>
  <c r="AV45" s="1"/>
  <c r="AX45" s="1"/>
  <c r="L15"/>
  <c r="K15"/>
  <c r="I30"/>
  <c r="J15" s="1"/>
  <c r="J29"/>
  <c r="L29"/>
  <c r="K29"/>
  <c r="J28"/>
  <c r="L28"/>
  <c r="K28"/>
  <c r="J27"/>
  <c r="L27"/>
  <c r="K27"/>
  <c r="J26"/>
  <c r="L26"/>
  <c r="K26"/>
  <c r="J25"/>
  <c r="L25"/>
  <c r="K25"/>
  <c r="J24"/>
  <c r="L24"/>
  <c r="K24"/>
  <c r="J23"/>
  <c r="L23"/>
  <c r="K23"/>
  <c r="J22"/>
  <c r="L22"/>
  <c r="K22"/>
  <c r="J21"/>
  <c r="L21"/>
  <c r="K21"/>
  <c r="J20"/>
  <c r="L20"/>
  <c r="K20"/>
  <c r="J19"/>
  <c r="L19"/>
  <c r="K19"/>
  <c r="J18"/>
  <c r="L18"/>
  <c r="K18"/>
  <c r="J17"/>
  <c r="L17"/>
  <c r="K17"/>
  <c r="J16"/>
  <c r="L16"/>
  <c r="K16"/>
  <c r="M16"/>
  <c r="M17"/>
  <c r="M18"/>
  <c r="M19"/>
  <c r="M20"/>
  <c r="M21"/>
  <c r="M22"/>
  <c r="M23"/>
  <c r="M24"/>
  <c r="M25"/>
  <c r="M26"/>
  <c r="M27"/>
  <c r="M28"/>
  <c r="M29"/>
  <c r="M15"/>
  <c r="M30" s="1"/>
  <c r="I9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15"/>
  <c r="AA37" s="1"/>
  <c r="W9"/>
  <c r="W37"/>
  <c r="X15" s="1"/>
  <c r="Z15"/>
  <c r="Y15"/>
  <c r="X36"/>
  <c r="Y36"/>
  <c r="Z36"/>
  <c r="X35"/>
  <c r="Y35"/>
  <c r="Z35"/>
  <c r="X34"/>
  <c r="Y34"/>
  <c r="Z34"/>
  <c r="X33"/>
  <c r="Y33"/>
  <c r="Z33"/>
  <c r="X32"/>
  <c r="Y32"/>
  <c r="Z32"/>
  <c r="X31"/>
  <c r="Y31"/>
  <c r="Z31"/>
  <c r="X30"/>
  <c r="Y30"/>
  <c r="Z30"/>
  <c r="W8" s="1"/>
  <c r="X29"/>
  <c r="Y29"/>
  <c r="Z29"/>
  <c r="X28"/>
  <c r="Y28"/>
  <c r="Z28"/>
  <c r="X27"/>
  <c r="Y27"/>
  <c r="Z27"/>
  <c r="X26"/>
  <c r="Y26"/>
  <c r="Z26"/>
  <c r="X25"/>
  <c r="Y25"/>
  <c r="Z25"/>
  <c r="X24"/>
  <c r="Y24"/>
  <c r="Z24"/>
  <c r="X23"/>
  <c r="Y23"/>
  <c r="Z23"/>
  <c r="X22"/>
  <c r="Y22"/>
  <c r="Z22"/>
  <c r="X21"/>
  <c r="Y21"/>
  <c r="Z21"/>
  <c r="X20"/>
  <c r="Y20"/>
  <c r="Z20"/>
  <c r="X19"/>
  <c r="Y19"/>
  <c r="Z19"/>
  <c r="X18"/>
  <c r="Y18"/>
  <c r="Z18"/>
  <c r="X17"/>
  <c r="Y17"/>
  <c r="Z17"/>
  <c r="X16"/>
  <c r="Y16"/>
  <c r="Z16"/>
  <c r="T16"/>
  <c r="T17"/>
  <c r="T18"/>
  <c r="T19"/>
  <c r="T20"/>
  <c r="T21"/>
  <c r="T22"/>
  <c r="T23"/>
  <c r="T24"/>
  <c r="T25"/>
  <c r="T26"/>
  <c r="T27"/>
  <c r="T28"/>
  <c r="T29"/>
  <c r="T15"/>
  <c r="T30" s="1"/>
  <c r="P9"/>
  <c r="P30"/>
  <c r="S15"/>
  <c r="R15"/>
  <c r="Q15"/>
  <c r="Q29"/>
  <c r="R29"/>
  <c r="S29"/>
  <c r="Q28"/>
  <c r="R28"/>
  <c r="S28"/>
  <c r="Q27"/>
  <c r="R27"/>
  <c r="S27"/>
  <c r="Q26"/>
  <c r="R26"/>
  <c r="S26"/>
  <c r="Q25"/>
  <c r="R25"/>
  <c r="S25"/>
  <c r="Q24"/>
  <c r="R24"/>
  <c r="S24"/>
  <c r="Q23"/>
  <c r="R23"/>
  <c r="S23"/>
  <c r="Q22"/>
  <c r="R22"/>
  <c r="S22"/>
  <c r="Q21"/>
  <c r="R21"/>
  <c r="S21"/>
  <c r="Q20"/>
  <c r="R20"/>
  <c r="S20"/>
  <c r="Q19"/>
  <c r="R19"/>
  <c r="S19"/>
  <c r="Q18"/>
  <c r="R18"/>
  <c r="S18"/>
  <c r="Q17"/>
  <c r="R17"/>
  <c r="S17"/>
  <c r="Q16"/>
  <c r="R16"/>
  <c r="S16"/>
  <c r="E5"/>
  <c r="AW73" l="1"/>
  <c r="AX73"/>
  <c r="AP75"/>
  <c r="AQ75"/>
  <c r="AP74"/>
  <c r="AQ74"/>
  <c r="AP73"/>
  <c r="AQ73"/>
  <c r="AJ73"/>
  <c r="AI73"/>
  <c r="AO72"/>
  <c r="AH72"/>
  <c r="AV40"/>
  <c r="AO40"/>
  <c r="AH40"/>
  <c r="AQ40"/>
  <c r="AP40"/>
  <c r="AN40"/>
  <c r="AX40"/>
  <c r="AW40"/>
  <c r="AU40"/>
  <c r="AJ40"/>
  <c r="AI40"/>
  <c r="AG40"/>
  <c r="AI41"/>
  <c r="AW41"/>
  <c r="AP41"/>
  <c r="AW45"/>
  <c r="AW44"/>
  <c r="AW43"/>
  <c r="AW42"/>
  <c r="AP45"/>
  <c r="AP44"/>
  <c r="AP43"/>
  <c r="AP42"/>
  <c r="AI45"/>
  <c r="AI44"/>
  <c r="AI43"/>
  <c r="AI42"/>
  <c r="X37"/>
  <c r="J30"/>
  <c r="Q30"/>
  <c r="R30"/>
  <c r="S30"/>
  <c r="P8" s="1"/>
  <c r="Y37"/>
  <c r="Z37"/>
  <c r="K30"/>
  <c r="L30"/>
  <c r="I8" s="1"/>
</calcChain>
</file>

<file path=xl/sharedStrings.xml><?xml version="1.0" encoding="utf-8"?>
<sst xmlns="http://schemas.openxmlformats.org/spreadsheetml/2006/main" count="240" uniqueCount="85">
  <si>
    <t>計数値</t>
    <rPh sb="0" eb="3">
      <t>ケイスウチ</t>
    </rPh>
    <phoneticPr fontId="1"/>
  </si>
  <si>
    <t>出現回数</t>
    <rPh sb="0" eb="4">
      <t>シュツゲンカイスウ</t>
    </rPh>
    <phoneticPr fontId="1"/>
  </si>
  <si>
    <t>平均値</t>
    <rPh sb="0" eb="3">
      <t>ヘイキンチ</t>
    </rPh>
    <phoneticPr fontId="1"/>
  </si>
  <si>
    <t>20回</t>
    <rPh sb="2" eb="3">
      <t>カイ</t>
    </rPh>
    <phoneticPr fontId="1"/>
  </si>
  <si>
    <t>60秒</t>
    <rPh sb="2" eb="3">
      <t>ビョウ</t>
    </rPh>
    <phoneticPr fontId="1"/>
  </si>
  <si>
    <t>合計</t>
    <rPh sb="0" eb="2">
      <t>ゴウケイ</t>
    </rPh>
    <phoneticPr fontId="1"/>
  </si>
  <si>
    <t>自然計数の測定</t>
    <rPh sb="0" eb="4">
      <t>シゼンケイスウ</t>
    </rPh>
    <rPh sb="5" eb="7">
      <t>ソクテイ</t>
    </rPh>
    <phoneticPr fontId="1"/>
  </si>
  <si>
    <t>N_0</t>
    <phoneticPr fontId="1"/>
  </si>
  <si>
    <t>β線の計数値の分布の観測</t>
    <rPh sb="1" eb="2">
      <t>セン</t>
    </rPh>
    <rPh sb="3" eb="6">
      <t>ケイスウチ</t>
    </rPh>
    <rPh sb="7" eb="9">
      <t>ブンプ</t>
    </rPh>
    <rPh sb="10" eb="12">
      <t>カンソク</t>
    </rPh>
    <phoneticPr fontId="1"/>
  </si>
  <si>
    <t>1秒</t>
    <rPh sb="1" eb="2">
      <t>ビョウ</t>
    </rPh>
    <phoneticPr fontId="1"/>
  </si>
  <si>
    <t>100mm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</si>
  <si>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</si>
  <si>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</si>
  <si>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総回数</t>
    <rPh sb="0" eb="3">
      <t>ソウカイスウ</t>
    </rPh>
    <phoneticPr fontId="1"/>
  </si>
  <si>
    <t>2秒</t>
    <rPh sb="1" eb="2">
      <t>ビョウ</t>
    </rPh>
    <phoneticPr fontId="1"/>
  </si>
  <si>
    <t>333回</t>
    <rPh sb="3" eb="4">
      <t>カイ</t>
    </rPh>
    <phoneticPr fontId="1"/>
  </si>
  <si>
    <t>101回</t>
    <rPh sb="3" eb="4">
      <t>カイ</t>
    </rPh>
    <phoneticPr fontId="1"/>
  </si>
  <si>
    <t>314回</t>
    <rPh sb="3" eb="4">
      <t>カイ</t>
    </rPh>
    <phoneticPr fontId="1"/>
  </si>
  <si>
    <t>標準偏差</t>
    <rPh sb="0" eb="4">
      <t>ヒョウジュンヘンサ</t>
    </rPh>
    <phoneticPr fontId="1"/>
  </si>
  <si>
    <t>平均値の平方根</t>
    <rPh sb="0" eb="3">
      <t>ヘイキンチ</t>
    </rPh>
    <rPh sb="4" eb="7">
      <t>ヘイホウコン</t>
    </rPh>
    <phoneticPr fontId="1"/>
  </si>
  <si>
    <t>N</t>
    <phoneticPr fontId="1"/>
  </si>
  <si>
    <t>nN</t>
    <phoneticPr fontId="1"/>
  </si>
  <si>
    <t>出現確率</t>
    <rPh sb="0" eb="4">
      <t>シュツゲンカクリツ</t>
    </rPh>
    <phoneticPr fontId="1"/>
  </si>
  <si>
    <t>計数値とn_Nの積</t>
    <rPh sb="0" eb="3">
      <t>ケイスウチ</t>
    </rPh>
    <rPh sb="8" eb="9">
      <t>セキ</t>
    </rPh>
    <phoneticPr fontId="1"/>
  </si>
  <si>
    <t>2乗偏差とn_Nの積</t>
    <rPh sb="1" eb="2">
      <t>ジョウ</t>
    </rPh>
    <rPh sb="2" eb="4">
      <t>ヘンサ</t>
    </rPh>
    <rPh sb="9" eb="10">
      <t>セキ</t>
    </rPh>
    <phoneticPr fontId="1"/>
  </si>
  <si>
    <t>ポアッソン分布</t>
    <rPh sb="5" eb="7">
      <t>ブンプ</t>
    </rPh>
    <phoneticPr fontId="1"/>
  </si>
  <si>
    <t>n_N*N</t>
    <phoneticPr fontId="1"/>
  </si>
  <si>
    <r>
      <t>n_N*(N-</t>
    </r>
    <r>
      <rPr>
        <u/>
        <sz val="11"/>
        <color theme="1"/>
        <rFont val="ＭＳ Ｐゴシック"/>
        <family val="3"/>
        <charset val="128"/>
        <scheme val="minor"/>
      </rPr>
      <t>N</t>
    </r>
    <r>
      <rPr>
        <sz val="11"/>
        <color theme="1"/>
        <rFont val="ＭＳ Ｐゴシック"/>
        <family val="3"/>
        <charset val="128"/>
        <scheme val="minor"/>
      </rPr>
      <t>)^2</t>
    </r>
    <phoneticPr fontId="1"/>
  </si>
  <si>
    <t>n_N/Σn_N</t>
    <phoneticPr fontId="1"/>
  </si>
  <si>
    <t>P(N)</t>
    <phoneticPr fontId="1"/>
  </si>
  <si>
    <t>表1 計数値の分布の実験データ</t>
    <rPh sb="0" eb="1">
      <t>ヒョウ</t>
    </rPh>
    <rPh sb="3" eb="6">
      <t>ケイスウチ</t>
    </rPh>
    <rPh sb="7" eb="9">
      <t>ブンプ</t>
    </rPh>
    <rPh sb="10" eb="12">
      <t>ジッケン</t>
    </rPh>
    <phoneticPr fontId="1"/>
  </si>
  <si>
    <t>測定回数 101 回，ゲート時間 1秒，線源の位置 100 mm</t>
    <rPh sb="0" eb="4">
      <t>ソクテイカイスウ</t>
    </rPh>
    <rPh sb="9" eb="10">
      <t>カイ</t>
    </rPh>
    <rPh sb="14" eb="16">
      <t>ジカン</t>
    </rPh>
    <rPh sb="18" eb="19">
      <t>ビョウ</t>
    </rPh>
    <rPh sb="20" eb="22">
      <t>センゲン</t>
    </rPh>
    <rPh sb="23" eb="25">
      <t>イチ</t>
    </rPh>
    <phoneticPr fontId="1"/>
  </si>
  <si>
    <t>測定回数 333 回，ゲート時間 1秒，線源の位置 100 mm</t>
    <rPh sb="0" eb="4">
      <t>ソクテイカイスウ</t>
    </rPh>
    <rPh sb="9" eb="10">
      <t>カイ</t>
    </rPh>
    <rPh sb="14" eb="16">
      <t>ジカン</t>
    </rPh>
    <rPh sb="18" eb="19">
      <t>ビョウ</t>
    </rPh>
    <rPh sb="20" eb="22">
      <t>センゲン</t>
    </rPh>
    <rPh sb="23" eb="25">
      <t>イチ</t>
    </rPh>
    <phoneticPr fontId="1"/>
  </si>
  <si>
    <t>β線吸収の測定</t>
    <rPh sb="0" eb="2">
      <t>ベータセン</t>
    </rPh>
    <rPh sb="2" eb="4">
      <t>キュウシュウ</t>
    </rPh>
    <rPh sb="5" eb="7">
      <t>ソクテイ</t>
    </rPh>
    <phoneticPr fontId="1"/>
  </si>
  <si>
    <t>アルミ板</t>
    <rPh sb="3" eb="4">
      <t>バン</t>
    </rPh>
    <phoneticPr fontId="1"/>
  </si>
  <si>
    <t>1枚</t>
    <rPh sb="1" eb="2">
      <t>マイ</t>
    </rPh>
    <phoneticPr fontId="1"/>
  </si>
  <si>
    <t>2枚</t>
    <rPh sb="1" eb="2">
      <t>マイ</t>
    </rPh>
    <phoneticPr fontId="1"/>
  </si>
  <si>
    <t>3枚</t>
    <rPh sb="1" eb="2">
      <t>マイ</t>
    </rPh>
    <phoneticPr fontId="1"/>
  </si>
  <si>
    <t>4枚</t>
    <rPh sb="1" eb="2">
      <t>マイ</t>
    </rPh>
    <phoneticPr fontId="1"/>
  </si>
  <si>
    <t>5枚</t>
    <rPh sb="1" eb="2">
      <t>マイ</t>
    </rPh>
    <phoneticPr fontId="1"/>
  </si>
  <si>
    <t>銅板</t>
    <rPh sb="0" eb="2">
      <t>ドウバン</t>
    </rPh>
    <phoneticPr fontId="1"/>
  </si>
  <si>
    <t>試料3</t>
    <rPh sb="0" eb="2">
      <t>シリョウ</t>
    </rPh>
    <phoneticPr fontId="1"/>
  </si>
  <si>
    <t>数回</t>
    <rPh sb="0" eb="2">
      <t>スウカイ</t>
    </rPh>
    <phoneticPr fontId="1"/>
  </si>
  <si>
    <t>50mm</t>
    <phoneticPr fontId="1"/>
  </si>
  <si>
    <t>平均</t>
    <rPh sb="0" eb="2">
      <t>ヘイキン</t>
    </rPh>
    <phoneticPr fontId="1"/>
  </si>
  <si>
    <t>マイクロメーター誤差</t>
    <rPh sb="8" eb="10">
      <t>ゴサ</t>
    </rPh>
    <phoneticPr fontId="1"/>
  </si>
  <si>
    <t>金属板厚み測定値</t>
    <rPh sb="0" eb="3">
      <t>キンゾクバン</t>
    </rPh>
    <rPh sb="3" eb="4">
      <t>アツ</t>
    </rPh>
    <rPh sb="5" eb="8">
      <t>ソクテイチ</t>
    </rPh>
    <phoneticPr fontId="1"/>
  </si>
  <si>
    <t>金属板厚み平均値</t>
  </si>
  <si>
    <t>金属板厚み平均値</t>
    <rPh sb="0" eb="3">
      <t>キンゾクバン</t>
    </rPh>
    <rPh sb="3" eb="4">
      <t>アツ</t>
    </rPh>
    <rPh sb="5" eb="8">
      <t>ヘイキンチ</t>
    </rPh>
    <phoneticPr fontId="1"/>
  </si>
  <si>
    <t>なし</t>
    <phoneticPr fontId="1"/>
  </si>
  <si>
    <t>N'</t>
    <phoneticPr fontId="1"/>
  </si>
  <si>
    <t>β線の計測値の平均値</t>
  </si>
  <si>
    <t>N_β</t>
  </si>
  <si>
    <t>計測値</t>
    <rPh sb="0" eb="3">
      <t>ケイソクチ</t>
    </rPh>
    <phoneticPr fontId="1"/>
  </si>
  <si>
    <t>N_βの標準偏差</t>
  </si>
  <si>
    <t>N_βの標準偏差</t>
    <rPh sb="4" eb="8">
      <t>ヒョウジュンヘンサ</t>
    </rPh>
    <phoneticPr fontId="1"/>
  </si>
  <si>
    <t>枚数</t>
  </si>
  <si>
    <t>枚数</t>
    <rPh sb="0" eb="2">
      <t>マイスウ</t>
    </rPh>
    <phoneticPr fontId="1"/>
  </si>
  <si>
    <t>0枚</t>
  </si>
  <si>
    <t>0枚</t>
    <rPh sb="1" eb="2">
      <t>マイ</t>
    </rPh>
    <phoneticPr fontId="1"/>
  </si>
  <si>
    <t>1枚</t>
  </si>
  <si>
    <t>1枚</t>
    <rPh sb="1" eb="2">
      <t>マイ</t>
    </rPh>
    <phoneticPr fontId="1"/>
  </si>
  <si>
    <t>2枚</t>
  </si>
  <si>
    <t>2枚</t>
    <rPh sb="1" eb="2">
      <t>マイ</t>
    </rPh>
    <phoneticPr fontId="1"/>
  </si>
  <si>
    <t>3枚</t>
  </si>
  <si>
    <t>3枚</t>
    <rPh sb="1" eb="2">
      <t>マイ</t>
    </rPh>
    <phoneticPr fontId="1"/>
  </si>
  <si>
    <t>4枚</t>
  </si>
  <si>
    <t>4枚</t>
    <rPh sb="1" eb="2">
      <t>マイ</t>
    </rPh>
    <phoneticPr fontId="1"/>
  </si>
  <si>
    <t>5枚</t>
  </si>
  <si>
    <t>5枚</t>
    <rPh sb="1" eb="2">
      <t>マイ</t>
    </rPh>
    <phoneticPr fontId="1"/>
  </si>
  <si>
    <t>β線計数値</t>
  </si>
  <si>
    <t>β線計数値</t>
    <rPh sb="0" eb="2">
      <t>ベータセン</t>
    </rPh>
    <rPh sb="2" eb="5">
      <t>ケイスウチ</t>
    </rPh>
    <phoneticPr fontId="1"/>
  </si>
  <si>
    <t>N_β</t>
    <phoneticPr fontId="1"/>
  </si>
  <si>
    <t>対数</t>
  </si>
  <si>
    <t>対数</t>
    <rPh sb="0" eb="2">
      <t>タイスウ</t>
    </rPh>
    <phoneticPr fontId="1"/>
  </si>
  <si>
    <t>標準偏差</t>
  </si>
  <si>
    <t>標準偏差</t>
    <rPh sb="0" eb="4">
      <t>ヒョウジュンヘンサ</t>
    </rPh>
    <phoneticPr fontId="1"/>
  </si>
  <si>
    <t>厚さ</t>
  </si>
  <si>
    <t>厚さ</t>
    <rPh sb="0" eb="1">
      <t>アツ</t>
    </rPh>
    <phoneticPr fontId="1"/>
  </si>
  <si>
    <t>mm</t>
  </si>
  <si>
    <t>mm</t>
    <phoneticPr fontId="1"/>
  </si>
  <si>
    <t>平均値</t>
    <rPh sb="0" eb="3">
      <t>ヘイキンチ</t>
    </rPh>
    <phoneticPr fontId="1"/>
  </si>
  <si>
    <t>1mmN'</t>
    <phoneticPr fontId="1"/>
  </si>
  <si>
    <t>N'</t>
    <phoneticPr fontId="1"/>
  </si>
  <si>
    <t>密度</t>
    <rPh sb="0" eb="2">
      <t>ミツド</t>
    </rPh>
    <phoneticPr fontId="1"/>
  </si>
</sst>
</file>

<file path=xl/styles.xml><?xml version="1.0" encoding="utf-8"?>
<styleSheet xmlns="http://schemas.openxmlformats.org/spreadsheetml/2006/main">
  <numFmts count="8">
    <numFmt numFmtId="176" formatCode="0.00000_ "/>
    <numFmt numFmtId="177" formatCode="0.000_);[Red]\(0.000\)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0000_);[Red]\(0.0000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 style="thick">
        <color auto="1"/>
      </left>
      <right/>
      <top/>
      <bottom style="dashDotDot">
        <color auto="1"/>
      </bottom>
      <diagonal/>
    </border>
    <border>
      <left/>
      <right style="mediumDashed">
        <color auto="1"/>
      </right>
      <top/>
      <bottom style="dashDotDot">
        <color auto="1"/>
      </bottom>
      <diagonal/>
    </border>
    <border>
      <left style="mediumDashed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medium">
        <color auto="1"/>
      </left>
      <right/>
      <top/>
      <bottom style="dashDotDot">
        <color auto="1"/>
      </bottom>
      <diagonal/>
    </border>
    <border>
      <left style="thick">
        <color auto="1"/>
      </left>
      <right/>
      <top style="dashDotDot">
        <color auto="1"/>
      </top>
      <bottom/>
      <diagonal/>
    </border>
    <border>
      <left/>
      <right style="mediumDashed">
        <color auto="1"/>
      </right>
      <top style="dashDotDot">
        <color auto="1"/>
      </top>
      <bottom/>
      <diagonal/>
    </border>
    <border>
      <left style="mediumDashed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auto="1"/>
      </left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2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0" xfId="0" applyNumberFormat="1" applyBorder="1">
      <alignment vertical="center"/>
    </xf>
    <xf numFmtId="181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1"/>
          <c:order val="0"/>
          <c:val>
            <c:numRef>
              <c:f>Sheet1!$B$4:$B$33</c:f>
              <c:numCache>
                <c:formatCode>General</c:formatCode>
                <c:ptCount val="30"/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8">
                  <c:v>1</c:v>
                </c:pt>
              </c:numCache>
            </c:numRef>
          </c:val>
        </c:ser>
        <c:axId val="82180352"/>
        <c:axId val="82621568"/>
      </c:barChart>
      <c:catAx>
        <c:axId val="82180352"/>
        <c:scaling>
          <c:orientation val="minMax"/>
        </c:scaling>
        <c:axPos val="b"/>
        <c:tickLblPos val="nextTo"/>
        <c:crossAx val="82621568"/>
        <c:crossesAt val="0"/>
        <c:auto val="1"/>
        <c:lblAlgn val="ctr"/>
        <c:lblOffset val="100"/>
        <c:tickLblSkip val="1"/>
      </c:catAx>
      <c:valAx>
        <c:axId val="82621568"/>
        <c:scaling>
          <c:orientation val="minMax"/>
          <c:max val="5"/>
          <c:min val="0"/>
        </c:scaling>
        <c:axPos val="l"/>
        <c:majorGridlines/>
        <c:numFmt formatCode="General" sourceLinked="1"/>
        <c:tickLblPos val="nextTo"/>
        <c:crossAx val="82180352"/>
        <c:crosses val="autoZero"/>
        <c:crossBetween val="midCat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Sheet1!$AS$72:$AS$77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1.54E-2</c:v>
                </c:pt>
                <c:pt idx="2">
                  <c:v>2.86E-2</c:v>
                </c:pt>
                <c:pt idx="3">
                  <c:v>4.24E-2</c:v>
                </c:pt>
                <c:pt idx="4">
                  <c:v>5.8999999999999997E-2</c:v>
                </c:pt>
                <c:pt idx="5">
                  <c:v>7.4399999999999994E-2</c:v>
                </c:pt>
              </c:numCache>
            </c:numRef>
          </c:xVal>
          <c:yVal>
            <c:numRef>
              <c:f>Sheet1!$AU$72:$AU$77</c:f>
              <c:numCache>
                <c:formatCode>0.000_ </c:formatCode>
                <c:ptCount val="6"/>
                <c:pt idx="0">
                  <c:v>5.6064146237424097</c:v>
                </c:pt>
                <c:pt idx="1">
                  <c:v>3.4605139588185749</c:v>
                </c:pt>
                <c:pt idx="2">
                  <c:v>2.6968769005040847</c:v>
                </c:pt>
                <c:pt idx="3">
                  <c:v>2.1785324443240661</c:v>
                </c:pt>
                <c:pt idx="4">
                  <c:v>1.3437347467010934</c:v>
                </c:pt>
                <c:pt idx="5">
                  <c:v>1.7635885922613579</c:v>
                </c:pt>
              </c:numCache>
            </c:numRef>
          </c:yVal>
        </c:ser>
        <c:axId val="82862848"/>
        <c:axId val="82864384"/>
      </c:scatterChart>
      <c:valAx>
        <c:axId val="82862848"/>
        <c:scaling>
          <c:orientation val="minMax"/>
        </c:scaling>
        <c:axPos val="b"/>
        <c:numFmt formatCode="General" sourceLinked="1"/>
        <c:tickLblPos val="nextTo"/>
        <c:crossAx val="82864384"/>
        <c:crosses val="autoZero"/>
        <c:crossBetween val="midCat"/>
      </c:valAx>
      <c:valAx>
        <c:axId val="82864384"/>
        <c:scaling>
          <c:orientation val="minMax"/>
        </c:scaling>
        <c:axPos val="l"/>
        <c:majorGridlines/>
        <c:numFmt formatCode="0.000_ " sourceLinked="1"/>
        <c:tickLblPos val="nextTo"/>
        <c:crossAx val="82862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2"/>
          <c:order val="0"/>
          <c:tx>
            <c:strRef>
              <c:f>Sheet1!$J$13:$J$14</c:f>
              <c:strCache>
                <c:ptCount val="1"/>
                <c:pt idx="0">
                  <c:v>出現確率 n_N/Σn_N</c:v>
                </c:pt>
              </c:strCache>
            </c:strRef>
          </c:tx>
          <c:val>
            <c:numRef>
              <c:f>Sheet1!$J$15:$J$29</c:f>
              <c:numCache>
                <c:formatCode>0.00_ </c:formatCode>
                <c:ptCount val="15"/>
                <c:pt idx="0">
                  <c:v>9.9009900990099011E-3</c:v>
                </c:pt>
                <c:pt idx="1">
                  <c:v>3.9603960396039604E-2</c:v>
                </c:pt>
                <c:pt idx="2">
                  <c:v>0.11881188118811881</c:v>
                </c:pt>
                <c:pt idx="3">
                  <c:v>4.9504950495049507E-2</c:v>
                </c:pt>
                <c:pt idx="4">
                  <c:v>0.16831683168316833</c:v>
                </c:pt>
                <c:pt idx="5">
                  <c:v>0.12871287128712872</c:v>
                </c:pt>
                <c:pt idx="6">
                  <c:v>0.15841584158415842</c:v>
                </c:pt>
                <c:pt idx="7">
                  <c:v>9.9009900990099015E-2</c:v>
                </c:pt>
                <c:pt idx="8">
                  <c:v>5.9405940594059403E-2</c:v>
                </c:pt>
                <c:pt idx="9">
                  <c:v>4.9504950495049507E-2</c:v>
                </c:pt>
                <c:pt idx="10">
                  <c:v>8.9108910891089105E-2</c:v>
                </c:pt>
                <c:pt idx="11">
                  <c:v>9.9009900990099011E-3</c:v>
                </c:pt>
                <c:pt idx="12">
                  <c:v>9.9009900990099011E-3</c:v>
                </c:pt>
                <c:pt idx="13">
                  <c:v>0</c:v>
                </c:pt>
                <c:pt idx="14">
                  <c:v>9.9009900990099011E-3</c:v>
                </c:pt>
              </c:numCache>
            </c:numRef>
          </c:val>
        </c:ser>
        <c:axId val="82515072"/>
        <c:axId val="82516608"/>
      </c:barChart>
      <c:scatterChart>
        <c:scatterStyle val="lineMarker"/>
        <c:ser>
          <c:idx val="5"/>
          <c:order val="1"/>
          <c:tx>
            <c:strRef>
              <c:f>Sheet1!$M$13:$M$14</c:f>
              <c:strCache>
                <c:ptCount val="1"/>
                <c:pt idx="0">
                  <c:v>ポアッソン分布 P(N)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Sheet1!$M$15:$M$29</c:f>
              <c:numCache>
                <c:formatCode>0.000_ </c:formatCode>
                <c:ptCount val="15"/>
                <c:pt idx="0">
                  <c:v>9.2539761820703507E-3</c:v>
                </c:pt>
                <c:pt idx="1">
                  <c:v>3.0373199053032884E-2</c:v>
                </c:pt>
                <c:pt idx="2">
                  <c:v>6.6460168224953126E-2</c:v>
                </c:pt>
                <c:pt idx="3">
                  <c:v>0.10906705825035626</c:v>
                </c:pt>
                <c:pt idx="4">
                  <c:v>0.14319100914848751</c:v>
                </c:pt>
                <c:pt idx="5">
                  <c:v>0.15665947040502839</c:v>
                </c:pt>
                <c:pt idx="6">
                  <c:v>0.14690980039396581</c:v>
                </c:pt>
                <c:pt idx="7">
                  <c:v>0.12054603670940511</c:v>
                </c:pt>
                <c:pt idx="8">
                  <c:v>8.7923016873856522E-2</c:v>
                </c:pt>
                <c:pt idx="9">
                  <c:v>5.7715802165709769E-2</c:v>
                </c:pt>
                <c:pt idx="10">
                  <c:v>3.4442463398618881E-2</c:v>
                </c:pt>
                <c:pt idx="11">
                  <c:v>1.8841050522511813E-2</c:v>
                </c:pt>
                <c:pt idx="12">
                  <c:v>9.5137977885950738E-3</c:v>
                </c:pt>
                <c:pt idx="13">
                  <c:v>4.4608542672125422E-3</c:v>
                </c:pt>
                <c:pt idx="14">
                  <c:v>1.9521758278296471E-3</c:v>
                </c:pt>
              </c:numCache>
            </c:numRef>
          </c:yVal>
        </c:ser>
        <c:axId val="82515072"/>
        <c:axId val="82516608"/>
      </c:scatterChart>
      <c:catAx>
        <c:axId val="82515072"/>
        <c:scaling>
          <c:orientation val="minMax"/>
        </c:scaling>
        <c:axPos val="b"/>
        <c:tickLblPos val="nextTo"/>
        <c:crossAx val="82516608"/>
        <c:crosses val="autoZero"/>
        <c:auto val="1"/>
        <c:lblAlgn val="ctr"/>
        <c:lblOffset val="100"/>
      </c:catAx>
      <c:valAx>
        <c:axId val="82516608"/>
        <c:scaling>
          <c:orientation val="minMax"/>
        </c:scaling>
        <c:axPos val="l"/>
        <c:majorGridlines/>
        <c:numFmt formatCode="0.00_ " sourceLinked="1"/>
        <c:tickLblPos val="nextTo"/>
        <c:crossAx val="825150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2"/>
          <c:order val="0"/>
          <c:tx>
            <c:strRef>
              <c:f>Sheet1!$Q$13:$Q$14</c:f>
              <c:strCache>
                <c:ptCount val="1"/>
                <c:pt idx="0">
                  <c:v>出現確率 n_N/Σn_N</c:v>
                </c:pt>
              </c:strCache>
            </c:strRef>
          </c:tx>
          <c:val>
            <c:numRef>
              <c:f>Sheet1!$Q$15:$Q$29</c:f>
              <c:numCache>
                <c:formatCode>0.000_ </c:formatCode>
                <c:ptCount val="15"/>
                <c:pt idx="0">
                  <c:v>3.003003003003003E-3</c:v>
                </c:pt>
                <c:pt idx="1">
                  <c:v>4.5045045045045043E-2</c:v>
                </c:pt>
                <c:pt idx="2">
                  <c:v>8.7087087087087081E-2</c:v>
                </c:pt>
                <c:pt idx="3">
                  <c:v>0.13813813813813813</c:v>
                </c:pt>
                <c:pt idx="4">
                  <c:v>0.14114114114114115</c:v>
                </c:pt>
                <c:pt idx="5">
                  <c:v>0.14414414414414414</c:v>
                </c:pt>
                <c:pt idx="6">
                  <c:v>0.14414414414414414</c:v>
                </c:pt>
                <c:pt idx="7">
                  <c:v>0.12312312312312312</c:v>
                </c:pt>
                <c:pt idx="8">
                  <c:v>8.7087087087087081E-2</c:v>
                </c:pt>
                <c:pt idx="9">
                  <c:v>3.903903903903904E-2</c:v>
                </c:pt>
                <c:pt idx="10">
                  <c:v>2.1021021021021023E-2</c:v>
                </c:pt>
                <c:pt idx="11">
                  <c:v>1.5015015015015015E-2</c:v>
                </c:pt>
                <c:pt idx="12">
                  <c:v>6.006006006006006E-3</c:v>
                </c:pt>
                <c:pt idx="13">
                  <c:v>3.003003003003003E-3</c:v>
                </c:pt>
                <c:pt idx="14">
                  <c:v>3.003003003003003E-3</c:v>
                </c:pt>
              </c:numCache>
            </c:numRef>
          </c:val>
        </c:ser>
        <c:axId val="82549760"/>
        <c:axId val="82555648"/>
      </c:barChart>
      <c:scatterChart>
        <c:scatterStyle val="lineMarker"/>
        <c:ser>
          <c:idx val="5"/>
          <c:order val="1"/>
          <c:tx>
            <c:strRef>
              <c:f>Sheet1!$T$13:$T$14</c:f>
              <c:strCache>
                <c:ptCount val="1"/>
                <c:pt idx="0">
                  <c:v>ポアッソン分布 P(N)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Sheet1!$T$15:$T$29</c:f>
              <c:numCache>
                <c:formatCode>0.000_ </c:formatCode>
                <c:ptCount val="15"/>
                <c:pt idx="0">
                  <c:v>1.2350050722602162E-2</c:v>
                </c:pt>
                <c:pt idx="1">
                  <c:v>3.8422380025873393E-2</c:v>
                </c:pt>
                <c:pt idx="2">
                  <c:v>7.9690862275885552E-2</c:v>
                </c:pt>
                <c:pt idx="3">
                  <c:v>0.12396356354026641</c:v>
                </c:pt>
                <c:pt idx="4">
                  <c:v>0.15426576796122041</c:v>
                </c:pt>
                <c:pt idx="5">
                  <c:v>0.15997931492274708</c:v>
                </c:pt>
                <c:pt idx="6">
                  <c:v>0.14220383548688634</c:v>
                </c:pt>
                <c:pt idx="7">
                  <c:v>0.11060298315646713</c:v>
                </c:pt>
                <c:pt idx="8">
                  <c:v>7.6466259960026678E-2</c:v>
                </c:pt>
                <c:pt idx="9">
                  <c:v>4.7579006197349928E-2</c:v>
                </c:pt>
                <c:pt idx="10">
                  <c:v>2.6913377242945413E-2</c:v>
                </c:pt>
                <c:pt idx="11">
                  <c:v>1.3955084496342066E-2</c:v>
                </c:pt>
                <c:pt idx="12">
                  <c:v>6.6793566820098774E-3</c:v>
                </c:pt>
                <c:pt idx="13">
                  <c:v>2.9686029697821681E-3</c:v>
                </c:pt>
                <c:pt idx="14">
                  <c:v>1.2314204911688994E-3</c:v>
                </c:pt>
              </c:numCache>
            </c:numRef>
          </c:yVal>
        </c:ser>
        <c:axId val="82549760"/>
        <c:axId val="82555648"/>
      </c:scatterChart>
      <c:catAx>
        <c:axId val="82549760"/>
        <c:scaling>
          <c:orientation val="minMax"/>
        </c:scaling>
        <c:axPos val="b"/>
        <c:tickLblPos val="nextTo"/>
        <c:crossAx val="82555648"/>
        <c:crosses val="autoZero"/>
        <c:auto val="1"/>
        <c:lblAlgn val="ctr"/>
        <c:lblOffset val="100"/>
      </c:catAx>
      <c:valAx>
        <c:axId val="82555648"/>
        <c:scaling>
          <c:orientation val="minMax"/>
        </c:scaling>
        <c:axPos val="l"/>
        <c:majorGridlines/>
        <c:numFmt formatCode="0.000_ " sourceLinked="1"/>
        <c:tickLblPos val="nextTo"/>
        <c:crossAx val="8254976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2"/>
          <c:order val="0"/>
          <c:tx>
            <c:strRef>
              <c:f>Sheet1!$X$13:$X$14</c:f>
              <c:strCache>
                <c:ptCount val="1"/>
                <c:pt idx="0">
                  <c:v>出現確率 n_N/Σn_N</c:v>
                </c:pt>
              </c:strCache>
            </c:strRef>
          </c:tx>
          <c:val>
            <c:numRef>
              <c:f>Sheet1!$X$15:$X$36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00_ ">
                  <c:v>3.1847133757961785E-3</c:v>
                </c:pt>
                <c:pt idx="4" formatCode="0.0000_ ">
                  <c:v>2.2292993630573247E-2</c:v>
                </c:pt>
                <c:pt idx="5" formatCode="0.0000_ ">
                  <c:v>1.5923566878980892E-2</c:v>
                </c:pt>
                <c:pt idx="6" formatCode="0.0000_ ">
                  <c:v>3.8216560509554139E-2</c:v>
                </c:pt>
                <c:pt idx="7" formatCode="0.0000_ ">
                  <c:v>3.8216560509554139E-2</c:v>
                </c:pt>
                <c:pt idx="8" formatCode="0.0000_ ">
                  <c:v>8.2802547770700632E-2</c:v>
                </c:pt>
                <c:pt idx="9" formatCode="0.0000_ ">
                  <c:v>7.6433121019108277E-2</c:v>
                </c:pt>
                <c:pt idx="10" formatCode="0.0000_ ">
                  <c:v>9.5541401273885357E-2</c:v>
                </c:pt>
                <c:pt idx="11" formatCode="0.0000_ ">
                  <c:v>8.9171974522292988E-2</c:v>
                </c:pt>
                <c:pt idx="12" formatCode="0.0000_ ">
                  <c:v>0.11464968152866242</c:v>
                </c:pt>
                <c:pt idx="13" formatCode="0.0000_ ">
                  <c:v>9.2356687898089165E-2</c:v>
                </c:pt>
                <c:pt idx="14" formatCode="0.0000_ ">
                  <c:v>0.10191082802547771</c:v>
                </c:pt>
                <c:pt idx="15" formatCode="0.0000_ ">
                  <c:v>8.2802547770700632E-2</c:v>
                </c:pt>
                <c:pt idx="16" formatCode="0.0000_ ">
                  <c:v>4.7770700636942678E-2</c:v>
                </c:pt>
                <c:pt idx="17" formatCode="0.0000_ ">
                  <c:v>4.4585987261146494E-2</c:v>
                </c:pt>
                <c:pt idx="18" formatCode="0.0000_ ">
                  <c:v>2.8662420382165606E-2</c:v>
                </c:pt>
                <c:pt idx="19" formatCode="0.0000_ ">
                  <c:v>1.2738853503184714E-2</c:v>
                </c:pt>
                <c:pt idx="20" formatCode="0.0000_ ">
                  <c:v>9.5541401273885346E-3</c:v>
                </c:pt>
                <c:pt idx="21" formatCode="0.0000_ ">
                  <c:v>3.1847133757961785E-3</c:v>
                </c:pt>
              </c:numCache>
            </c:numRef>
          </c:val>
        </c:ser>
        <c:axId val="82569088"/>
        <c:axId val="82570624"/>
      </c:barChart>
      <c:scatterChart>
        <c:scatterStyle val="lineMarker"/>
        <c:ser>
          <c:idx val="5"/>
          <c:order val="1"/>
          <c:tx>
            <c:strRef>
              <c:f>Sheet1!$AA$13:$AA$14</c:f>
              <c:strCache>
                <c:ptCount val="1"/>
                <c:pt idx="0">
                  <c:v>ポアッソン分布 P(N)</c:v>
                </c:pt>
              </c:strCache>
            </c:strRef>
          </c:tx>
          <c:spPr>
            <a:ln w="28575">
              <a:noFill/>
            </a:ln>
          </c:spPr>
          <c:yVal>
            <c:numRef>
              <c:f>Sheet1!$AA$15:$AA$36</c:f>
              <c:numCache>
                <c:formatCode>0.00000_);[Red]\(0.00000\)</c:formatCode>
                <c:ptCount val="22"/>
                <c:pt idx="0">
                  <c:v>3.7167850630855269E-5</c:v>
                </c:pt>
                <c:pt idx="1">
                  <c:v>2.3685627105841209E-4</c:v>
                </c:pt>
                <c:pt idx="2">
                  <c:v>1.0062619923309612E-3</c:v>
                </c:pt>
                <c:pt idx="3">
                  <c:v>3.2062583545449889E-3</c:v>
                </c:pt>
                <c:pt idx="4">
                  <c:v>8.1728954999293283E-3</c:v>
                </c:pt>
                <c:pt idx="5">
                  <c:v>1.7360895854945421E-2</c:v>
                </c:pt>
                <c:pt idx="6">
                  <c:v>3.1609783990669514E-2</c:v>
                </c:pt>
                <c:pt idx="7">
                  <c:v>5.0359217966026833E-2</c:v>
                </c:pt>
                <c:pt idx="8">
                  <c:v>7.1315495506029503E-2</c:v>
                </c:pt>
                <c:pt idx="9">
                  <c:v>9.0893188858321677E-2</c:v>
                </c:pt>
                <c:pt idx="10">
                  <c:v>0.10531399589201025</c:v>
                </c:pt>
                <c:pt idx="11">
                  <c:v>0.11185419627383893</c:v>
                </c:pt>
                <c:pt idx="12">
                  <c:v>0.10966205131991752</c:v>
                </c:pt>
                <c:pt idx="13">
                  <c:v>9.9833377930461764E-2</c:v>
                </c:pt>
                <c:pt idx="14">
                  <c:v>8.4826577171487907E-2</c:v>
                </c:pt>
                <c:pt idx="15">
                  <c:v>6.757085227712871E-2</c:v>
                </c:pt>
                <c:pt idx="16">
                  <c:v>5.065915151987057E-2</c:v>
                </c:pt>
                <c:pt idx="17">
                  <c:v>3.5870121086787339E-2</c:v>
                </c:pt>
                <c:pt idx="18">
                  <c:v>2.4061720514469146E-2</c:v>
                </c:pt>
                <c:pt idx="19">
                  <c:v>1.5333599601736551E-2</c:v>
                </c:pt>
                <c:pt idx="20">
                  <c:v>9.3061973925007077E-3</c:v>
                </c:pt>
                <c:pt idx="21">
                  <c:v>5.3913436544278858E-3</c:v>
                </c:pt>
              </c:numCache>
            </c:numRef>
          </c:yVal>
        </c:ser>
        <c:axId val="82569088"/>
        <c:axId val="82570624"/>
      </c:scatterChart>
      <c:catAx>
        <c:axId val="82569088"/>
        <c:scaling>
          <c:orientation val="minMax"/>
        </c:scaling>
        <c:axPos val="b"/>
        <c:tickLblPos val="nextTo"/>
        <c:crossAx val="82570624"/>
        <c:crosses val="autoZero"/>
        <c:auto val="1"/>
        <c:lblAlgn val="ctr"/>
        <c:lblOffset val="100"/>
      </c:catAx>
      <c:valAx>
        <c:axId val="82570624"/>
        <c:scaling>
          <c:orientation val="minMax"/>
        </c:scaling>
        <c:axPos val="l"/>
        <c:majorGridlines/>
        <c:numFmt formatCode="General" sourceLinked="1"/>
        <c:tickLblPos val="nextTo"/>
        <c:crossAx val="82569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Sheet1!$AE$40:$AE$45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4.2800000000000005E-2</c:v>
                </c:pt>
                <c:pt idx="2">
                  <c:v>8.5800000000000015E-2</c:v>
                </c:pt>
                <c:pt idx="3">
                  <c:v>0.12860000000000002</c:v>
                </c:pt>
                <c:pt idx="4">
                  <c:v>0.17260000000000003</c:v>
                </c:pt>
                <c:pt idx="5">
                  <c:v>0.21540000000000004</c:v>
                </c:pt>
              </c:numCache>
            </c:numRef>
          </c:xVal>
          <c:yVal>
            <c:numRef>
              <c:f>Sheet1!$AG$40:$AG$45</c:f>
              <c:numCache>
                <c:formatCode>General</c:formatCode>
                <c:ptCount val="6"/>
                <c:pt idx="0">
                  <c:v>2.4348349343530247</c:v>
                </c:pt>
                <c:pt idx="1">
                  <c:v>2.2004856980008305</c:v>
                </c:pt>
                <c:pt idx="2">
                  <c:v>2.0259881819517069</c:v>
                </c:pt>
                <c:pt idx="3">
                  <c:v>1.8583366459697219</c:v>
                </c:pt>
                <c:pt idx="4">
                  <c:v>1.770852011642144</c:v>
                </c:pt>
                <c:pt idx="5">
                  <c:v>1.661181443446619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Sheet1!$AE$40:$AE$45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4.2800000000000005E-2</c:v>
                </c:pt>
                <c:pt idx="2">
                  <c:v>8.5800000000000015E-2</c:v>
                </c:pt>
                <c:pt idx="3">
                  <c:v>0.12860000000000002</c:v>
                </c:pt>
                <c:pt idx="4">
                  <c:v>0.17260000000000003</c:v>
                </c:pt>
                <c:pt idx="5">
                  <c:v>0.21540000000000004</c:v>
                </c:pt>
              </c:numCache>
            </c:numRef>
          </c:xVal>
          <c:yVal>
            <c:numRef>
              <c:f>Sheet1!$AI$40:$AI$45</c:f>
              <c:numCache>
                <c:formatCode>General</c:formatCode>
                <c:ptCount val="6"/>
                <c:pt idx="0">
                  <c:v>2.4204230840755421</c:v>
                </c:pt>
                <c:pt idx="1">
                  <c:v>2.1787488108030773</c:v>
                </c:pt>
                <c:pt idx="2">
                  <c:v>1.9956692179783633</c:v>
                </c:pt>
                <c:pt idx="3">
                  <c:v>1.8156781665369823</c:v>
                </c:pt>
                <c:pt idx="4">
                  <c:v>1.7194388172357318</c:v>
                </c:pt>
                <c:pt idx="5">
                  <c:v>1.5956620101524159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Sheet1!$AE$40:$AE$45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4.2800000000000005E-2</c:v>
                </c:pt>
                <c:pt idx="2">
                  <c:v>8.5800000000000015E-2</c:v>
                </c:pt>
                <c:pt idx="3">
                  <c:v>0.12860000000000002</c:v>
                </c:pt>
                <c:pt idx="4">
                  <c:v>0.17260000000000003</c:v>
                </c:pt>
                <c:pt idx="5">
                  <c:v>0.21540000000000004</c:v>
                </c:pt>
              </c:numCache>
            </c:numRef>
          </c:xVal>
          <c:yVal>
            <c:numRef>
              <c:f>Sheet1!$AJ$40:$AJ$45</c:f>
              <c:numCache>
                <c:formatCode>General</c:formatCode>
                <c:ptCount val="6"/>
                <c:pt idx="0">
                  <c:v>2.4487838553834491</c:v>
                </c:pt>
                <c:pt idx="1">
                  <c:v>2.2211862930476847</c:v>
                </c:pt>
                <c:pt idx="2">
                  <c:v>2.0543279397174925</c:v>
                </c:pt>
                <c:pt idx="3">
                  <c:v>1.897177224500155</c:v>
                </c:pt>
                <c:pt idx="4">
                  <c:v>1.8168179271771538</c:v>
                </c:pt>
                <c:pt idx="5">
                  <c:v>1.7180997861400205</c:v>
                </c:pt>
              </c:numCache>
            </c:numRef>
          </c:yVal>
        </c:ser>
        <c:axId val="82690432"/>
        <c:axId val="82691968"/>
      </c:scatterChart>
      <c:valAx>
        <c:axId val="82690432"/>
        <c:scaling>
          <c:orientation val="minMax"/>
        </c:scaling>
        <c:axPos val="b"/>
        <c:numFmt formatCode="General" sourceLinked="1"/>
        <c:tickLblPos val="nextTo"/>
        <c:crossAx val="82691968"/>
        <c:crosses val="autoZero"/>
        <c:crossBetween val="midCat"/>
      </c:valAx>
      <c:valAx>
        <c:axId val="82691968"/>
        <c:scaling>
          <c:orientation val="minMax"/>
        </c:scaling>
        <c:axPos val="l"/>
        <c:majorGridlines/>
        <c:numFmt formatCode="General" sourceLinked="1"/>
        <c:tickLblPos val="nextTo"/>
        <c:crossAx val="8269043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Sheet1!$AL$40:$AL$45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3.7999999999999999E-2</c:v>
                </c:pt>
                <c:pt idx="2">
                  <c:v>7.6999999999999999E-2</c:v>
                </c:pt>
                <c:pt idx="3">
                  <c:v>0.1174</c:v>
                </c:pt>
                <c:pt idx="4">
                  <c:v>0.15440000000000001</c:v>
                </c:pt>
                <c:pt idx="5">
                  <c:v>0.19400000000000001</c:v>
                </c:pt>
              </c:numCache>
            </c:numRef>
          </c:xVal>
          <c:yVal>
            <c:numRef>
              <c:f>Sheet1!$AN$40:$AN$45</c:f>
              <c:numCache>
                <c:formatCode>General</c:formatCode>
                <c:ptCount val="6"/>
                <c:pt idx="0">
                  <c:v>2.4348349343530247</c:v>
                </c:pt>
                <c:pt idx="1">
                  <c:v>1.6842467475153124</c:v>
                </c:pt>
                <c:pt idx="2">
                  <c:v>0.92081875395237489</c:v>
                </c:pt>
                <c:pt idx="3">
                  <c:v>0.71039946611679994</c:v>
                </c:pt>
                <c:pt idx="4">
                  <c:v>0.59476075258646177</c:v>
                </c:pt>
                <c:pt idx="5">
                  <c:v>0.3290587192642232</c:v>
                </c:pt>
              </c:numCache>
            </c:numRef>
          </c:yVal>
        </c:ser>
        <c:axId val="82720256"/>
        <c:axId val="82721792"/>
      </c:scatterChart>
      <c:valAx>
        <c:axId val="82720256"/>
        <c:scaling>
          <c:orientation val="minMax"/>
        </c:scaling>
        <c:axPos val="b"/>
        <c:numFmt formatCode="General" sourceLinked="1"/>
        <c:tickLblPos val="nextTo"/>
        <c:crossAx val="82721792"/>
        <c:crosses val="autoZero"/>
        <c:crossBetween val="midCat"/>
      </c:valAx>
      <c:valAx>
        <c:axId val="82721792"/>
        <c:scaling>
          <c:orientation val="minMax"/>
        </c:scaling>
        <c:axPos val="l"/>
        <c:majorGridlines/>
        <c:numFmt formatCode="General" sourceLinked="1"/>
        <c:tickLblPos val="nextTo"/>
        <c:crossAx val="8272025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Sheet1!$AS$40:$AS$45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1.54E-2</c:v>
                </c:pt>
                <c:pt idx="2">
                  <c:v>2.86E-2</c:v>
                </c:pt>
                <c:pt idx="3">
                  <c:v>4.24E-2</c:v>
                </c:pt>
                <c:pt idx="4">
                  <c:v>5.8999999999999997E-2</c:v>
                </c:pt>
                <c:pt idx="5">
                  <c:v>7.4399999999999994E-2</c:v>
                </c:pt>
              </c:numCache>
            </c:numRef>
          </c:xVal>
          <c:yVal>
            <c:numRef>
              <c:f>Sheet1!$AU$40:$AU$46</c:f>
              <c:numCache>
                <c:formatCode>General</c:formatCode>
                <c:ptCount val="7"/>
                <c:pt idx="0">
                  <c:v>2.4348349343530247</c:v>
                </c:pt>
                <c:pt idx="1">
                  <c:v>1.5028821168640838</c:v>
                </c:pt>
                <c:pt idx="2">
                  <c:v>1.1712387562612689</c:v>
                </c:pt>
                <c:pt idx="3">
                  <c:v>0.94612461921714519</c:v>
                </c:pt>
                <c:pt idx="4">
                  <c:v>0.58357658563394876</c:v>
                </c:pt>
                <c:pt idx="5">
                  <c:v>0.7659167939666317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Sheet1!$AS$40:$AS$45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1.54E-2</c:v>
                </c:pt>
                <c:pt idx="2">
                  <c:v>2.86E-2</c:v>
                </c:pt>
                <c:pt idx="3">
                  <c:v>4.24E-2</c:v>
                </c:pt>
                <c:pt idx="4">
                  <c:v>5.8999999999999997E-2</c:v>
                </c:pt>
                <c:pt idx="5">
                  <c:v>7.4399999999999994E-2</c:v>
                </c:pt>
              </c:numCache>
            </c:numRef>
          </c:xVal>
          <c:yVal>
            <c:numRef>
              <c:f>Sheet1!$AU$46</c:f>
              <c:numCache>
                <c:formatCode>General</c:formatCode>
                <c:ptCount val="1"/>
              </c:numCache>
            </c:numRef>
          </c:yVal>
        </c:ser>
        <c:axId val="82759040"/>
        <c:axId val="82764928"/>
      </c:scatterChart>
      <c:valAx>
        <c:axId val="82759040"/>
        <c:scaling>
          <c:orientation val="minMax"/>
        </c:scaling>
        <c:axPos val="b"/>
        <c:numFmt formatCode="General" sourceLinked="1"/>
        <c:tickLblPos val="nextTo"/>
        <c:crossAx val="82764928"/>
        <c:crosses val="autoZero"/>
        <c:crossBetween val="midCat"/>
      </c:valAx>
      <c:valAx>
        <c:axId val="82764928"/>
        <c:scaling>
          <c:orientation val="minMax"/>
        </c:scaling>
        <c:axPos val="l"/>
        <c:majorGridlines/>
        <c:numFmt formatCode="General" sourceLinked="1"/>
        <c:tickLblPos val="nextTo"/>
        <c:crossAx val="827590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1"/>
          <c:order val="0"/>
          <c:tx>
            <c:strRef>
              <c:f>Sheet1!$AG$70</c:f>
              <c:strCache>
                <c:ptCount val="1"/>
                <c:pt idx="0">
                  <c:v>対数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Sheet1!$AE$72:$AE$77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4.2800000000000005E-2</c:v>
                </c:pt>
                <c:pt idx="2">
                  <c:v>8.5800000000000015E-2</c:v>
                </c:pt>
                <c:pt idx="3">
                  <c:v>0.12860000000000002</c:v>
                </c:pt>
                <c:pt idx="4">
                  <c:v>0.17260000000000003</c:v>
                </c:pt>
                <c:pt idx="5">
                  <c:v>0.21540000000000004</c:v>
                </c:pt>
              </c:numCache>
            </c:numRef>
          </c:xVal>
          <c:yVal>
            <c:numRef>
              <c:f>Sheet1!$AG$72:$AG$77</c:f>
              <c:numCache>
                <c:formatCode>0.000_ </c:formatCode>
                <c:ptCount val="6"/>
                <c:pt idx="0">
                  <c:v>5.6064146237424097</c:v>
                </c:pt>
                <c:pt idx="1">
                  <c:v>5.0668055655633104</c:v>
                </c:pt>
                <c:pt idx="2">
                  <c:v>4.6650101863441087</c:v>
                </c:pt>
                <c:pt idx="3">
                  <c:v>4.2789782587744352</c:v>
                </c:pt>
                <c:pt idx="4">
                  <c:v>4.0775374439057188</c:v>
                </c:pt>
                <c:pt idx="5">
                  <c:v>3.8250116284385163</c:v>
                </c:pt>
              </c:numCache>
            </c:numRef>
          </c:yVal>
        </c:ser>
        <c:axId val="82793984"/>
        <c:axId val="82795520"/>
      </c:scatterChart>
      <c:valAx>
        <c:axId val="82793984"/>
        <c:scaling>
          <c:orientation val="minMax"/>
        </c:scaling>
        <c:axPos val="b"/>
        <c:numFmt formatCode="General" sourceLinked="1"/>
        <c:tickLblPos val="nextTo"/>
        <c:crossAx val="82795520"/>
        <c:crosses val="autoZero"/>
        <c:crossBetween val="midCat"/>
      </c:valAx>
      <c:valAx>
        <c:axId val="82795520"/>
        <c:scaling>
          <c:orientation val="minMax"/>
        </c:scaling>
        <c:axPos val="l"/>
        <c:majorGridlines/>
        <c:numFmt formatCode="0.000_ " sourceLinked="1"/>
        <c:tickLblPos val="nextTo"/>
        <c:crossAx val="827939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Sheet1!$AL$72:$AL$77</c:f>
              <c:numCache>
                <c:formatCode>0.000_);[Red]\(0.000\)</c:formatCode>
                <c:ptCount val="6"/>
                <c:pt idx="0" formatCode="General">
                  <c:v>0</c:v>
                </c:pt>
                <c:pt idx="1">
                  <c:v>3.7999999999999999E-2</c:v>
                </c:pt>
                <c:pt idx="2">
                  <c:v>7.6999999999999999E-2</c:v>
                </c:pt>
                <c:pt idx="3">
                  <c:v>0.1174</c:v>
                </c:pt>
                <c:pt idx="4">
                  <c:v>0.15440000000000001</c:v>
                </c:pt>
                <c:pt idx="5">
                  <c:v>0.19400000000000001</c:v>
                </c:pt>
              </c:numCache>
            </c:numRef>
          </c:xVal>
          <c:yVal>
            <c:numRef>
              <c:f>Sheet1!$AN$72:$AN$77</c:f>
              <c:numCache>
                <c:formatCode>0.000_ </c:formatCode>
                <c:ptCount val="6"/>
                <c:pt idx="0">
                  <c:v>5.6064146237424097</c:v>
                </c:pt>
                <c:pt idx="1">
                  <c:v>3.8781214537524646</c:v>
                </c:pt>
                <c:pt idx="2">
                  <c:v>2.1202635362000906</c:v>
                </c:pt>
                <c:pt idx="3">
                  <c:v>1.6357552207514723</c:v>
                </c:pt>
                <c:pt idx="4">
                  <c:v>1.3694872428035068</c:v>
                </c:pt>
                <c:pt idx="5">
                  <c:v>0.75768570169751293</c:v>
                </c:pt>
              </c:numCache>
            </c:numRef>
          </c:yVal>
        </c:ser>
        <c:axId val="82803712"/>
        <c:axId val="82838272"/>
      </c:scatterChart>
      <c:valAx>
        <c:axId val="82803712"/>
        <c:scaling>
          <c:orientation val="minMax"/>
        </c:scaling>
        <c:axPos val="b"/>
        <c:numFmt formatCode="General" sourceLinked="1"/>
        <c:tickLblPos val="nextTo"/>
        <c:crossAx val="82838272"/>
        <c:crosses val="autoZero"/>
        <c:crossBetween val="midCat"/>
      </c:valAx>
      <c:valAx>
        <c:axId val="82838272"/>
        <c:scaling>
          <c:orientation val="minMax"/>
        </c:scaling>
        <c:axPos val="l"/>
        <c:majorGridlines/>
        <c:numFmt formatCode="0.000_ " sourceLinked="1"/>
        <c:tickLblPos val="nextTo"/>
        <c:crossAx val="82803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33</xdr:row>
      <xdr:rowOff>47624</xdr:rowOff>
    </xdr:from>
    <xdr:to>
      <xdr:col>5</xdr:col>
      <xdr:colOff>631721</xdr:colOff>
      <xdr:row>54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85724</xdr:colOff>
      <xdr:row>30</xdr:row>
      <xdr:rowOff>66674</xdr:rowOff>
    </xdr:from>
    <xdr:to>
      <xdr:col>12</xdr:col>
      <xdr:colOff>942974</xdr:colOff>
      <xdr:row>51</xdr:row>
      <xdr:rowOff>95249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47624</xdr:colOff>
      <xdr:row>30</xdr:row>
      <xdr:rowOff>57149</xdr:rowOff>
    </xdr:from>
    <xdr:to>
      <xdr:col>19</xdr:col>
      <xdr:colOff>1000124</xdr:colOff>
      <xdr:row>51</xdr:row>
      <xdr:rowOff>142874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57149</xdr:colOff>
      <xdr:row>37</xdr:row>
      <xdr:rowOff>47624</xdr:rowOff>
    </xdr:from>
    <xdr:to>
      <xdr:col>26</xdr:col>
      <xdr:colOff>990599</xdr:colOff>
      <xdr:row>58</xdr:row>
      <xdr:rowOff>121919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133350</xdr:colOff>
      <xdr:row>45</xdr:row>
      <xdr:rowOff>95250</xdr:rowOff>
    </xdr:from>
    <xdr:to>
      <xdr:col>35</xdr:col>
      <xdr:colOff>590550</xdr:colOff>
      <xdr:row>68</xdr:row>
      <xdr:rowOff>85726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85725</xdr:colOff>
      <xdr:row>45</xdr:row>
      <xdr:rowOff>114299</xdr:rowOff>
    </xdr:from>
    <xdr:to>
      <xdr:col>42</xdr:col>
      <xdr:colOff>542925</xdr:colOff>
      <xdr:row>68</xdr:row>
      <xdr:rowOff>79375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142875</xdr:colOff>
      <xdr:row>45</xdr:row>
      <xdr:rowOff>114300</xdr:rowOff>
    </xdr:from>
    <xdr:to>
      <xdr:col>49</xdr:col>
      <xdr:colOff>600075</xdr:colOff>
      <xdr:row>68</xdr:row>
      <xdr:rowOff>79375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31750</xdr:colOff>
      <xdr:row>77</xdr:row>
      <xdr:rowOff>47625</xdr:rowOff>
    </xdr:from>
    <xdr:to>
      <xdr:col>35</xdr:col>
      <xdr:colOff>508000</xdr:colOff>
      <xdr:row>93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47625</xdr:colOff>
      <xdr:row>77</xdr:row>
      <xdr:rowOff>63500</xdr:rowOff>
    </xdr:from>
    <xdr:to>
      <xdr:col>42</xdr:col>
      <xdr:colOff>523875</xdr:colOff>
      <xdr:row>93</xdr:row>
      <xdr:rowOff>15875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31750</xdr:colOff>
      <xdr:row>77</xdr:row>
      <xdr:rowOff>79375</xdr:rowOff>
    </xdr:from>
    <xdr:to>
      <xdr:col>49</xdr:col>
      <xdr:colOff>508000</xdr:colOff>
      <xdr:row>93</xdr:row>
      <xdr:rowOff>31750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7"/>
  <sheetViews>
    <sheetView tabSelected="1" topLeftCell="AB54" zoomScaleNormal="100" workbookViewId="0">
      <selection activeCell="AL101" sqref="AL101"/>
    </sheetView>
  </sheetViews>
  <sheetFormatPr defaultRowHeight="13.5"/>
  <cols>
    <col min="6" max="6" width="9" style="1"/>
    <col min="7" max="7" width="9" style="2"/>
    <col min="8" max="9" width="13.625" customWidth="1"/>
    <col min="10" max="13" width="13.625" style="6" customWidth="1"/>
    <col min="14" max="14" width="9" style="2"/>
    <col min="15" max="16" width="13.625" customWidth="1"/>
    <col min="17" max="20" width="13.625" style="6" customWidth="1"/>
    <col min="21" max="21" width="9" style="2"/>
    <col min="22" max="26" width="13.625" customWidth="1"/>
    <col min="27" max="27" width="13.625" style="1" customWidth="1"/>
    <col min="28" max="28" width="9" style="2"/>
    <col min="29" max="29" width="9" style="15"/>
    <col min="30" max="30" width="9" style="16"/>
    <col min="34" max="36" width="9" style="33"/>
    <col min="37" max="37" width="9" style="11"/>
    <col min="41" max="43" width="9" style="33"/>
    <col min="44" max="44" width="9" style="11"/>
    <col min="48" max="48" width="9" style="33"/>
    <col min="49" max="49" width="9.5" style="33" bestFit="1" customWidth="1"/>
    <col min="50" max="50" width="9.125" style="33" bestFit="1" customWidth="1"/>
    <col min="51" max="51" width="9" style="2"/>
  </cols>
  <sheetData>
    <row r="1" spans="1:50">
      <c r="A1" t="s">
        <v>6</v>
      </c>
      <c r="G1" s="2" t="s">
        <v>8</v>
      </c>
      <c r="N1" s="2" t="s">
        <v>8</v>
      </c>
      <c r="U1" s="2" t="s">
        <v>8</v>
      </c>
      <c r="AB1" s="2" t="s">
        <v>33</v>
      </c>
      <c r="AD1" s="16" t="s">
        <v>33</v>
      </c>
      <c r="AK1" s="11" t="s">
        <v>33</v>
      </c>
      <c r="AR1" s="11" t="s">
        <v>33</v>
      </c>
    </row>
    <row r="2" spans="1:50">
      <c r="A2" t="s">
        <v>3</v>
      </c>
      <c r="B2" t="s">
        <v>4</v>
      </c>
      <c r="G2" s="2" t="s">
        <v>16</v>
      </c>
      <c r="H2" t="s">
        <v>9</v>
      </c>
      <c r="I2" t="s">
        <v>10</v>
      </c>
      <c r="N2" s="2" t="s">
        <v>15</v>
      </c>
      <c r="O2" s="5" t="s">
        <v>9</v>
      </c>
      <c r="P2" s="5" t="s">
        <v>10</v>
      </c>
      <c r="Q2" s="5"/>
      <c r="R2" s="5"/>
      <c r="S2" s="5"/>
      <c r="T2" s="5"/>
      <c r="U2" s="8" t="s">
        <v>17</v>
      </c>
      <c r="V2" s="5" t="s">
        <v>14</v>
      </c>
      <c r="W2" s="5" t="s">
        <v>10</v>
      </c>
      <c r="AB2" s="2" t="s">
        <v>42</v>
      </c>
      <c r="AC2" s="15" t="s">
        <v>4</v>
      </c>
      <c r="AD2" s="16" t="s">
        <v>42</v>
      </c>
      <c r="AE2" s="6" t="s">
        <v>4</v>
      </c>
      <c r="AF2" s="6" t="s">
        <v>10</v>
      </c>
      <c r="AG2" s="5" t="s">
        <v>43</v>
      </c>
      <c r="AK2" s="11" t="s">
        <v>42</v>
      </c>
      <c r="AL2" s="6" t="s">
        <v>4</v>
      </c>
      <c r="AM2" s="6" t="s">
        <v>10</v>
      </c>
      <c r="AN2" s="5" t="s">
        <v>43</v>
      </c>
      <c r="AR2" s="11" t="s">
        <v>42</v>
      </c>
      <c r="AS2" s="6" t="s">
        <v>4</v>
      </c>
      <c r="AT2" s="6" t="s">
        <v>10</v>
      </c>
      <c r="AU2" s="5" t="s">
        <v>43</v>
      </c>
    </row>
    <row r="3" spans="1:50">
      <c r="AB3" s="2" t="s">
        <v>34</v>
      </c>
      <c r="AC3" s="15" t="s">
        <v>49</v>
      </c>
      <c r="AD3" s="16" t="s">
        <v>34</v>
      </c>
      <c r="AK3" s="11" t="s">
        <v>40</v>
      </c>
      <c r="AR3" s="11" t="s">
        <v>41</v>
      </c>
    </row>
    <row r="4" spans="1:50">
      <c r="A4">
        <v>1</v>
      </c>
      <c r="D4" t="s">
        <v>2</v>
      </c>
      <c r="G4" s="2" t="s">
        <v>0</v>
      </c>
      <c r="H4" s="4" t="s">
        <v>11</v>
      </c>
      <c r="I4">
        <f>MAX(G5:G105)</f>
        <v>15</v>
      </c>
      <c r="N4" s="2" t="s">
        <v>0</v>
      </c>
      <c r="O4" s="5" t="s">
        <v>11</v>
      </c>
      <c r="P4" s="5">
        <f>MAX(N5:N337)</f>
        <v>15</v>
      </c>
      <c r="Q4" s="5"/>
      <c r="R4" s="5"/>
      <c r="S4" s="5"/>
      <c r="T4" s="5"/>
      <c r="U4" s="2" t="s">
        <v>0</v>
      </c>
      <c r="V4" s="5" t="s">
        <v>11</v>
      </c>
      <c r="W4" s="4">
        <f>MAX(U5:U318)</f>
        <v>22</v>
      </c>
      <c r="AB4" s="2" t="s">
        <v>82</v>
      </c>
      <c r="AD4" s="16" t="s">
        <v>35</v>
      </c>
      <c r="AE4" s="6" t="s">
        <v>36</v>
      </c>
      <c r="AF4" s="5" t="s">
        <v>37</v>
      </c>
      <c r="AG4" s="5" t="s">
        <v>38</v>
      </c>
      <c r="AH4" s="5" t="s">
        <v>39</v>
      </c>
      <c r="AI4" s="5"/>
      <c r="AJ4" s="5"/>
      <c r="AK4" s="13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/>
      <c r="AQ4" s="5"/>
      <c r="AR4" s="13" t="s">
        <v>35</v>
      </c>
      <c r="AS4" s="5" t="s">
        <v>36</v>
      </c>
      <c r="AT4" s="5" t="s">
        <v>37</v>
      </c>
      <c r="AU4" s="5" t="s">
        <v>38</v>
      </c>
      <c r="AV4" s="5" t="s">
        <v>39</v>
      </c>
      <c r="AW4" s="5"/>
      <c r="AX4" s="5"/>
    </row>
    <row r="5" spans="1:50">
      <c r="A5">
        <v>2</v>
      </c>
      <c r="D5" t="s">
        <v>7</v>
      </c>
      <c r="E5">
        <f>SUM(C4:C33)/20</f>
        <v>16.2</v>
      </c>
      <c r="G5" s="2">
        <v>10</v>
      </c>
      <c r="H5" s="4" t="s">
        <v>12</v>
      </c>
      <c r="I5" s="4">
        <f>MIN(G5:G105)</f>
        <v>1</v>
      </c>
      <c r="N5" s="2">
        <v>12</v>
      </c>
      <c r="O5" s="4" t="s">
        <v>12</v>
      </c>
      <c r="P5" s="5">
        <f>MIN(N5:N337)</f>
        <v>1</v>
      </c>
      <c r="Q5" s="5"/>
      <c r="R5" s="5"/>
      <c r="S5" s="5"/>
      <c r="T5" s="5"/>
      <c r="U5" s="2">
        <v>7</v>
      </c>
      <c r="V5" s="4" t="s">
        <v>12</v>
      </c>
      <c r="W5" s="4">
        <f>MIN(U5:U318)</f>
        <v>4</v>
      </c>
      <c r="AB5" s="2">
        <v>100</v>
      </c>
      <c r="AC5" s="15">
        <v>342</v>
      </c>
      <c r="AD5" s="16">
        <v>254</v>
      </c>
      <c r="AE5" s="6">
        <v>205</v>
      </c>
      <c r="AF5" s="6">
        <v>185</v>
      </c>
      <c r="AG5" s="6">
        <v>158</v>
      </c>
      <c r="AH5" s="33">
        <v>159</v>
      </c>
      <c r="AK5" s="11">
        <v>142</v>
      </c>
      <c r="AL5" s="6">
        <v>103</v>
      </c>
      <c r="AM5" s="6">
        <v>111</v>
      </c>
      <c r="AN5" s="6">
        <v>104</v>
      </c>
      <c r="AO5" s="33">
        <v>118</v>
      </c>
      <c r="AR5" s="11">
        <v>148</v>
      </c>
      <c r="AS5" s="6">
        <v>115</v>
      </c>
      <c r="AT5" s="6">
        <v>97</v>
      </c>
      <c r="AU5" s="6">
        <v>102</v>
      </c>
      <c r="AV5" s="33">
        <v>104</v>
      </c>
    </row>
    <row r="6" spans="1:50">
      <c r="A6">
        <v>3</v>
      </c>
      <c r="G6" s="2">
        <v>8</v>
      </c>
      <c r="H6" s="4" t="s">
        <v>13</v>
      </c>
      <c r="I6" s="4">
        <f>COUNT(G5:G105)</f>
        <v>101</v>
      </c>
      <c r="N6" s="2">
        <v>11</v>
      </c>
      <c r="O6" s="4" t="s">
        <v>13</v>
      </c>
      <c r="P6">
        <f>COUNT($N$5:$N$337)</f>
        <v>333</v>
      </c>
      <c r="U6" s="2">
        <v>16</v>
      </c>
      <c r="V6" s="4" t="s">
        <v>13</v>
      </c>
      <c r="W6" s="4">
        <f>COUNT(U5:U318)</f>
        <v>314</v>
      </c>
      <c r="AB6" s="2">
        <v>89</v>
      </c>
      <c r="AC6" s="15">
        <v>388</v>
      </c>
      <c r="AD6" s="16">
        <v>248</v>
      </c>
      <c r="AE6" s="6">
        <v>194</v>
      </c>
      <c r="AF6" s="6">
        <v>158</v>
      </c>
      <c r="AG6" s="6">
        <v>146</v>
      </c>
      <c r="AH6" s="33">
        <v>144</v>
      </c>
      <c r="AK6" s="11">
        <v>152</v>
      </c>
      <c r="AL6" s="6">
        <v>113</v>
      </c>
      <c r="AM6" s="6">
        <v>95</v>
      </c>
      <c r="AN6" s="6">
        <v>112</v>
      </c>
      <c r="AO6" s="33">
        <v>100</v>
      </c>
      <c r="AR6" s="11">
        <v>117</v>
      </c>
      <c r="AS6" s="6">
        <v>116</v>
      </c>
      <c r="AT6" s="6">
        <v>122</v>
      </c>
      <c r="AU6" s="6">
        <v>107</v>
      </c>
      <c r="AV6" s="33">
        <v>109</v>
      </c>
    </row>
    <row r="7" spans="1:50">
      <c r="A7">
        <v>4</v>
      </c>
      <c r="G7" s="2">
        <v>7</v>
      </c>
      <c r="H7" s="4" t="s">
        <v>2</v>
      </c>
      <c r="I7" s="3">
        <f>AVERAGE(G5:G105)</f>
        <v>6.564356435643564</v>
      </c>
      <c r="J7" s="3"/>
      <c r="K7" s="3"/>
      <c r="L7" s="3"/>
      <c r="M7" s="3"/>
      <c r="N7" s="2">
        <v>8</v>
      </c>
      <c r="O7" s="4" t="s">
        <v>2</v>
      </c>
      <c r="P7">
        <f>AVERAGE($N$5:$N$337)</f>
        <v>6.2222222222222223</v>
      </c>
      <c r="U7" s="2">
        <v>15</v>
      </c>
      <c r="V7" s="4" t="s">
        <v>2</v>
      </c>
      <c r="W7" s="4">
        <f>AVERAGE(U5:U318)</f>
        <v>12.745222929936306</v>
      </c>
      <c r="AB7" s="2">
        <v>104</v>
      </c>
      <c r="AC7" s="15">
        <v>361</v>
      </c>
      <c r="AD7" s="16">
        <v>256</v>
      </c>
      <c r="AE7" s="6">
        <v>199</v>
      </c>
      <c r="AF7" s="6">
        <v>196</v>
      </c>
      <c r="AG7" s="6">
        <v>141</v>
      </c>
      <c r="AH7" s="33">
        <v>137</v>
      </c>
      <c r="AK7" s="11">
        <v>176</v>
      </c>
      <c r="AL7" s="6">
        <v>109</v>
      </c>
      <c r="AM7" s="6">
        <v>100</v>
      </c>
      <c r="AN7" s="6">
        <v>106</v>
      </c>
      <c r="AO7" s="33">
        <v>108</v>
      </c>
      <c r="AS7" s="6"/>
      <c r="AT7" s="6"/>
      <c r="AU7" s="6"/>
    </row>
    <row r="8" spans="1:50">
      <c r="A8">
        <v>5</v>
      </c>
      <c r="G8" s="2">
        <v>11</v>
      </c>
      <c r="H8" s="6" t="s">
        <v>18</v>
      </c>
      <c r="I8" s="4">
        <f>SQRT(L30/(I30-1))</f>
        <v>2.7979129421201026</v>
      </c>
      <c r="N8" s="2">
        <v>7</v>
      </c>
      <c r="O8" s="6" t="s">
        <v>18</v>
      </c>
      <c r="P8" s="6">
        <f>SQRT(S30/(P30-1))</f>
        <v>2.466373585106667</v>
      </c>
      <c r="U8" s="2">
        <v>17</v>
      </c>
      <c r="V8" s="6" t="s">
        <v>18</v>
      </c>
      <c r="W8" s="6">
        <f>SQRT(Z30/(W30-1))</f>
        <v>3.3192343585298256</v>
      </c>
      <c r="AB8" s="2">
        <v>100</v>
      </c>
      <c r="AC8" s="15">
        <v>366</v>
      </c>
      <c r="AD8" s="16">
        <v>269</v>
      </c>
      <c r="AE8" s="6">
        <v>203</v>
      </c>
      <c r="AF8" s="6">
        <v>162</v>
      </c>
      <c r="AG8" s="6">
        <v>173</v>
      </c>
      <c r="AH8" s="33">
        <v>141</v>
      </c>
      <c r="AK8" s="11">
        <v>130</v>
      </c>
      <c r="AL8" s="6">
        <v>95</v>
      </c>
      <c r="AM8" s="6">
        <v>112</v>
      </c>
      <c r="AN8" s="6">
        <v>98</v>
      </c>
      <c r="AO8" s="33">
        <v>82</v>
      </c>
    </row>
    <row r="9" spans="1:50">
      <c r="A9">
        <v>6</v>
      </c>
      <c r="G9" s="2">
        <v>11</v>
      </c>
      <c r="H9" s="6" t="s">
        <v>19</v>
      </c>
      <c r="I9" s="4">
        <f>SQRT(I7)</f>
        <v>2.5621000050044036</v>
      </c>
      <c r="N9" s="2">
        <v>7</v>
      </c>
      <c r="O9" s="6" t="s">
        <v>19</v>
      </c>
      <c r="P9" s="6">
        <f>SQRT(P7)</f>
        <v>2.4944382578492941</v>
      </c>
      <c r="U9" s="2">
        <v>11</v>
      </c>
      <c r="V9" s="6" t="s">
        <v>19</v>
      </c>
      <c r="W9" s="6">
        <f>SQRT(W7)</f>
        <v>3.5700452279959012</v>
      </c>
      <c r="AB9" s="2">
        <v>109</v>
      </c>
      <c r="AC9" s="15">
        <v>387</v>
      </c>
      <c r="AD9" s="16">
        <v>238</v>
      </c>
      <c r="AE9" s="6">
        <v>209</v>
      </c>
      <c r="AF9" s="6">
        <v>147</v>
      </c>
      <c r="AG9" s="6">
        <v>157</v>
      </c>
      <c r="AH9" s="33">
        <v>147</v>
      </c>
      <c r="AK9" s="11">
        <v>145</v>
      </c>
      <c r="AL9" s="6">
        <v>125</v>
      </c>
      <c r="AM9" s="6">
        <v>111</v>
      </c>
      <c r="AN9" s="6">
        <v>103</v>
      </c>
      <c r="AO9" s="33">
        <v>106</v>
      </c>
    </row>
    <row r="10" spans="1:50">
      <c r="A10">
        <v>7</v>
      </c>
      <c r="B10">
        <v>1</v>
      </c>
      <c r="C10">
        <f t="shared" ref="C10:C32" si="0">A10*B10</f>
        <v>7</v>
      </c>
      <c r="G10" s="2">
        <v>3</v>
      </c>
      <c r="H10" s="6" t="s">
        <v>81</v>
      </c>
      <c r="I10" s="4"/>
      <c r="N10" s="2">
        <v>10</v>
      </c>
      <c r="U10" s="2">
        <v>15</v>
      </c>
      <c r="AB10" s="2">
        <v>102</v>
      </c>
      <c r="AC10" s="15">
        <v>393</v>
      </c>
      <c r="AD10" s="16">
        <v>291</v>
      </c>
      <c r="AE10" s="6">
        <v>231</v>
      </c>
      <c r="AF10" s="6">
        <v>189</v>
      </c>
      <c r="AG10" s="6">
        <v>183</v>
      </c>
      <c r="AH10" s="33">
        <v>151</v>
      </c>
      <c r="AL10" s="6"/>
      <c r="AM10" s="6"/>
      <c r="AN10" s="6"/>
    </row>
    <row r="11" spans="1:50">
      <c r="A11">
        <v>8</v>
      </c>
      <c r="G11" s="2">
        <v>3</v>
      </c>
      <c r="H11" s="44" t="s">
        <v>30</v>
      </c>
      <c r="I11" s="44"/>
      <c r="J11" s="44"/>
      <c r="K11" s="44"/>
      <c r="L11" s="44"/>
      <c r="M11" s="45"/>
      <c r="N11" s="2">
        <v>10</v>
      </c>
      <c r="O11" s="44" t="s">
        <v>30</v>
      </c>
      <c r="P11" s="44"/>
      <c r="Q11" s="44"/>
      <c r="R11" s="44"/>
      <c r="S11" s="44"/>
      <c r="T11" s="45"/>
      <c r="U11" s="2">
        <v>12</v>
      </c>
      <c r="V11" s="44" t="s">
        <v>30</v>
      </c>
      <c r="W11" s="44"/>
      <c r="X11" s="44"/>
      <c r="Y11" s="44"/>
      <c r="Z11" s="44"/>
      <c r="AA11" s="45"/>
      <c r="AE11" s="6"/>
      <c r="AF11" s="6"/>
      <c r="AG11" s="6"/>
    </row>
    <row r="12" spans="1:50">
      <c r="A12">
        <v>9</v>
      </c>
      <c r="B12">
        <v>1</v>
      </c>
      <c r="C12">
        <f t="shared" si="0"/>
        <v>9</v>
      </c>
      <c r="G12" s="2">
        <v>10</v>
      </c>
      <c r="H12" s="44" t="s">
        <v>31</v>
      </c>
      <c r="I12" s="44"/>
      <c r="J12" s="44"/>
      <c r="K12" s="44"/>
      <c r="L12" s="44"/>
      <c r="M12" s="45"/>
      <c r="N12" s="2">
        <v>6</v>
      </c>
      <c r="O12" s="44" t="s">
        <v>32</v>
      </c>
      <c r="P12" s="44"/>
      <c r="Q12" s="44"/>
      <c r="R12" s="44"/>
      <c r="S12" s="44"/>
      <c r="T12" s="45"/>
      <c r="U12" s="2">
        <v>10</v>
      </c>
      <c r="V12" s="44" t="s">
        <v>31</v>
      </c>
      <c r="W12" s="44"/>
      <c r="X12" s="44"/>
      <c r="Y12" s="44"/>
      <c r="Z12" s="44"/>
      <c r="AA12" s="45"/>
      <c r="AB12" s="20" t="s">
        <v>83</v>
      </c>
    </row>
    <row r="13" spans="1:50">
      <c r="A13">
        <v>10</v>
      </c>
      <c r="G13" s="2">
        <v>10</v>
      </c>
      <c r="H13" s="4" t="s">
        <v>0</v>
      </c>
      <c r="I13" s="4" t="s">
        <v>1</v>
      </c>
      <c r="J13" s="6" t="s">
        <v>22</v>
      </c>
      <c r="K13" s="5" t="s">
        <v>23</v>
      </c>
      <c r="L13" s="5" t="s">
        <v>24</v>
      </c>
      <c r="M13" s="5" t="s">
        <v>25</v>
      </c>
      <c r="N13" s="2">
        <v>5</v>
      </c>
      <c r="O13" s="6" t="s">
        <v>0</v>
      </c>
      <c r="P13" s="6" t="s">
        <v>1</v>
      </c>
      <c r="Q13" s="6" t="s">
        <v>22</v>
      </c>
      <c r="R13" s="5" t="s">
        <v>23</v>
      </c>
      <c r="S13" s="5" t="s">
        <v>24</v>
      </c>
      <c r="T13" s="5" t="s">
        <v>25</v>
      </c>
      <c r="U13" s="2">
        <v>12</v>
      </c>
      <c r="V13" s="6" t="s">
        <v>0</v>
      </c>
      <c r="W13" s="6" t="s">
        <v>1</v>
      </c>
      <c r="X13" s="6" t="s">
        <v>22</v>
      </c>
      <c r="Y13" s="5" t="s">
        <v>23</v>
      </c>
      <c r="Z13" s="5" t="s">
        <v>24</v>
      </c>
      <c r="AA13" s="7" t="s">
        <v>25</v>
      </c>
      <c r="AB13" s="2" t="s">
        <v>44</v>
      </c>
    </row>
    <row r="14" spans="1:50">
      <c r="A14">
        <v>11</v>
      </c>
      <c r="B14">
        <v>1</v>
      </c>
      <c r="C14">
        <f t="shared" si="0"/>
        <v>11</v>
      </c>
      <c r="G14" s="2">
        <v>10</v>
      </c>
      <c r="H14" s="6" t="s">
        <v>20</v>
      </c>
      <c r="I14" s="6" t="s">
        <v>21</v>
      </c>
      <c r="J14" s="6" t="s">
        <v>28</v>
      </c>
      <c r="K14" s="5" t="s">
        <v>26</v>
      </c>
      <c r="L14" s="5" t="s">
        <v>27</v>
      </c>
      <c r="M14" s="5" t="s">
        <v>29</v>
      </c>
      <c r="N14" s="2">
        <v>10</v>
      </c>
      <c r="O14" s="6" t="s">
        <v>20</v>
      </c>
      <c r="P14" s="6" t="s">
        <v>21</v>
      </c>
      <c r="Q14" s="6" t="s">
        <v>28</v>
      </c>
      <c r="R14" s="5" t="s">
        <v>26</v>
      </c>
      <c r="S14" s="5" t="s">
        <v>27</v>
      </c>
      <c r="T14" s="5" t="s">
        <v>29</v>
      </c>
      <c r="U14" s="2">
        <v>10</v>
      </c>
      <c r="V14" s="6" t="s">
        <v>20</v>
      </c>
      <c r="W14" s="6" t="s">
        <v>21</v>
      </c>
      <c r="X14" s="6" t="s">
        <v>28</v>
      </c>
      <c r="Y14" s="5" t="s">
        <v>26</v>
      </c>
      <c r="Z14" s="5" t="s">
        <v>27</v>
      </c>
      <c r="AA14" s="7" t="s">
        <v>29</v>
      </c>
      <c r="AB14" s="2">
        <f>AVERAGE(AB5:AB12)</f>
        <v>100.66666666666667</v>
      </c>
      <c r="AC14" s="15">
        <f t="shared" ref="AC14:AV14" si="1">AVERAGE(AC5:AC12)</f>
        <v>372.83333333333331</v>
      </c>
      <c r="AD14" s="16">
        <f t="shared" si="1"/>
        <v>259.33333333333331</v>
      </c>
      <c r="AE14">
        <f t="shared" si="1"/>
        <v>206.83333333333334</v>
      </c>
      <c r="AF14">
        <f t="shared" si="1"/>
        <v>172.83333333333334</v>
      </c>
      <c r="AG14">
        <f t="shared" si="1"/>
        <v>159.66666666666666</v>
      </c>
      <c r="AH14" s="33">
        <f t="shared" si="1"/>
        <v>146.5</v>
      </c>
      <c r="AK14" s="11">
        <f t="shared" si="1"/>
        <v>149</v>
      </c>
      <c r="AL14">
        <f t="shared" si="1"/>
        <v>109</v>
      </c>
      <c r="AM14">
        <f t="shared" si="1"/>
        <v>105.8</v>
      </c>
      <c r="AN14">
        <f t="shared" si="1"/>
        <v>104.6</v>
      </c>
      <c r="AO14" s="33">
        <f t="shared" si="1"/>
        <v>102.8</v>
      </c>
      <c r="AR14" s="11">
        <f t="shared" si="1"/>
        <v>132.5</v>
      </c>
      <c r="AS14">
        <f t="shared" si="1"/>
        <v>115.5</v>
      </c>
      <c r="AT14">
        <f t="shared" si="1"/>
        <v>109.5</v>
      </c>
      <c r="AU14">
        <f t="shared" si="1"/>
        <v>104.5</v>
      </c>
      <c r="AV14" s="33">
        <f t="shared" si="1"/>
        <v>106.5</v>
      </c>
    </row>
    <row r="15" spans="1:50">
      <c r="A15">
        <v>12</v>
      </c>
      <c r="G15" s="2">
        <v>8</v>
      </c>
      <c r="H15">
        <v>1</v>
      </c>
      <c r="I15">
        <f>COUNTIF($G$5:$G$105,H15)</f>
        <v>1</v>
      </c>
      <c r="J15" s="37">
        <f>I15/I$30</f>
        <v>9.9009900990099011E-3</v>
      </c>
      <c r="K15" s="6">
        <f>H15*I15</f>
        <v>1</v>
      </c>
      <c r="L15" s="39">
        <f>I15*POWER(H15-I$7,2)</f>
        <v>30.962062542887949</v>
      </c>
      <c r="M15" s="36">
        <f>POWER(I$7,H15)/FACT(H15)*EXP(-I$7)</f>
        <v>9.2539761820703507E-3</v>
      </c>
      <c r="N15" s="2">
        <v>5</v>
      </c>
      <c r="O15" s="5">
        <v>1</v>
      </c>
      <c r="P15">
        <f>COUNTIF($N$5:$N$337,O15)</f>
        <v>1</v>
      </c>
      <c r="Q15" s="36">
        <f>P15/P$30</f>
        <v>3.003003003003003E-3</v>
      </c>
      <c r="R15" s="6">
        <f>O15*P15</f>
        <v>1</v>
      </c>
      <c r="S15" s="39">
        <f>P15*POWER(O15-P$7,2)</f>
        <v>27.271604938271604</v>
      </c>
      <c r="T15" s="36">
        <f>POWER(P$7,O15)/FACT(O15)*EXP(-P$7)</f>
        <v>1.2350050722602162E-2</v>
      </c>
      <c r="U15" s="2">
        <v>9</v>
      </c>
      <c r="V15">
        <v>1</v>
      </c>
      <c r="W15">
        <f>COUNTIF($U$5:$U$318,V15)</f>
        <v>0</v>
      </c>
      <c r="X15" s="6">
        <f>W15/W$37</f>
        <v>0</v>
      </c>
      <c r="Y15" s="6">
        <f>V15*W15</f>
        <v>0</v>
      </c>
      <c r="Z15" s="6">
        <f>W15*POWER(V15-W$7,2)</f>
        <v>0</v>
      </c>
      <c r="AA15" s="40">
        <f>POWER(W$7,V15)/FACT(V15)*EXP(-W$7)</f>
        <v>3.7167850630855269E-5</v>
      </c>
      <c r="AB15" s="20"/>
      <c r="AK15" s="16"/>
      <c r="AR15" s="16"/>
    </row>
    <row r="16" spans="1:50">
      <c r="A16">
        <v>13</v>
      </c>
      <c r="B16">
        <v>2</v>
      </c>
      <c r="C16">
        <f t="shared" si="0"/>
        <v>26</v>
      </c>
      <c r="G16" s="2">
        <v>12</v>
      </c>
      <c r="H16">
        <v>2</v>
      </c>
      <c r="I16" s="4">
        <f t="shared" ref="I16:I29" si="2">COUNTIF($G$5:$G$105,H16)</f>
        <v>4</v>
      </c>
      <c r="J16" s="37">
        <f t="shared" ref="J16:J29" si="3">I16/I$30</f>
        <v>3.9603960396039604E-2</v>
      </c>
      <c r="K16" s="6">
        <f t="shared" ref="K16:K29" si="4">H16*I16</f>
        <v>8</v>
      </c>
      <c r="L16" s="39">
        <f t="shared" ref="L16:L29" si="5">I16*POWER(H16-I$7,2)</f>
        <v>83.333398686403285</v>
      </c>
      <c r="M16" s="36">
        <f t="shared" ref="M16:M29" si="6">POWER(I$7,H16)/FACT(H16)*EXP(-I$7)</f>
        <v>3.0373199053032884E-2</v>
      </c>
      <c r="N16" s="2">
        <v>7</v>
      </c>
      <c r="O16" s="5">
        <v>2</v>
      </c>
      <c r="P16" s="6">
        <f t="shared" ref="P16:P29" si="7">COUNTIF($N$5:$N$337,O16)</f>
        <v>15</v>
      </c>
      <c r="Q16" s="36">
        <f t="shared" ref="Q16:Q29" si="8">P16/P$30</f>
        <v>4.5045045045045043E-2</v>
      </c>
      <c r="R16" s="6">
        <f t="shared" ref="R16:R29" si="9">O16*P16</f>
        <v>30</v>
      </c>
      <c r="S16" s="39">
        <f t="shared" ref="S16:S29" si="10">P16*POWER(O16-P$7,2)</f>
        <v>267.40740740740745</v>
      </c>
      <c r="T16" s="36">
        <f t="shared" ref="T16:T29" si="11">POWER(P$7,O16)/FACT(O16)*EXP(-P$7)</f>
        <v>3.8422380025873393E-2</v>
      </c>
      <c r="U16" s="2">
        <v>17</v>
      </c>
      <c r="V16">
        <v>2</v>
      </c>
      <c r="W16" s="6">
        <f t="shared" ref="W16:W36" si="12">COUNTIF($U$5:$U$318,V16)</f>
        <v>0</v>
      </c>
      <c r="X16" s="6">
        <f t="shared" ref="X16:X36" si="13">W16/W$37</f>
        <v>0</v>
      </c>
      <c r="Y16" s="6">
        <f t="shared" ref="Y16:Y36" si="14">V16*W16</f>
        <v>0</v>
      </c>
      <c r="Z16" s="6">
        <f t="shared" ref="Z16:Z36" si="15">W16*POWER(V16-W$7,2)</f>
        <v>0</v>
      </c>
      <c r="AA16" s="40">
        <f t="shared" ref="AA16:AA36" si="16">POWER(W$7,V16)/FACT(V16)*EXP(-W$7)</f>
        <v>2.3685627105841209E-4</v>
      </c>
      <c r="AB16" s="2" t="s">
        <v>45</v>
      </c>
    </row>
    <row r="17" spans="1:50">
      <c r="A17">
        <v>14</v>
      </c>
      <c r="B17">
        <v>2</v>
      </c>
      <c r="C17">
        <f t="shared" si="0"/>
        <v>28</v>
      </c>
      <c r="G17" s="2">
        <v>3</v>
      </c>
      <c r="H17">
        <v>3</v>
      </c>
      <c r="I17" s="4">
        <f t="shared" si="2"/>
        <v>12</v>
      </c>
      <c r="J17" s="37">
        <f t="shared" si="3"/>
        <v>0.11881188118811881</v>
      </c>
      <c r="K17" s="6">
        <f t="shared" si="4"/>
        <v>36</v>
      </c>
      <c r="L17" s="39">
        <f t="shared" si="5"/>
        <v>152.45564160376429</v>
      </c>
      <c r="M17" s="36">
        <f t="shared" si="6"/>
        <v>6.6460168224953126E-2</v>
      </c>
      <c r="N17" s="2">
        <v>3</v>
      </c>
      <c r="O17" s="5">
        <v>3</v>
      </c>
      <c r="P17" s="6">
        <f t="shared" si="7"/>
        <v>29</v>
      </c>
      <c r="Q17" s="36">
        <f t="shared" si="8"/>
        <v>8.7087087087087081E-2</v>
      </c>
      <c r="R17" s="6">
        <f t="shared" si="9"/>
        <v>87</v>
      </c>
      <c r="S17" s="39">
        <f t="shared" si="10"/>
        <v>301.09876543209879</v>
      </c>
      <c r="T17" s="36">
        <f t="shared" si="11"/>
        <v>7.9690862275885552E-2</v>
      </c>
      <c r="U17" s="2">
        <v>7</v>
      </c>
      <c r="V17" s="6">
        <v>3</v>
      </c>
      <c r="W17" s="6">
        <f t="shared" si="12"/>
        <v>0</v>
      </c>
      <c r="X17" s="6">
        <f t="shared" si="13"/>
        <v>0</v>
      </c>
      <c r="Y17" s="6">
        <f t="shared" si="14"/>
        <v>0</v>
      </c>
      <c r="Z17" s="6">
        <f t="shared" si="15"/>
        <v>0</v>
      </c>
      <c r="AA17" s="40">
        <f t="shared" si="16"/>
        <v>1.0062619923309612E-3</v>
      </c>
      <c r="AB17" s="2">
        <v>1E-3</v>
      </c>
    </row>
    <row r="18" spans="1:50">
      <c r="A18">
        <v>15</v>
      </c>
      <c r="G18" s="2">
        <v>5</v>
      </c>
      <c r="H18">
        <v>4</v>
      </c>
      <c r="I18" s="4">
        <f t="shared" si="2"/>
        <v>5</v>
      </c>
      <c r="J18" s="37">
        <f t="shared" si="3"/>
        <v>4.9504950495049507E-2</v>
      </c>
      <c r="K18" s="6">
        <f t="shared" si="4"/>
        <v>20</v>
      </c>
      <c r="L18" s="39">
        <f t="shared" si="5"/>
        <v>32.87961964513282</v>
      </c>
      <c r="M18" s="36">
        <f t="shared" si="6"/>
        <v>0.10906705825035626</v>
      </c>
      <c r="N18" s="2">
        <v>4</v>
      </c>
      <c r="O18" s="5">
        <v>4</v>
      </c>
      <c r="P18" s="6">
        <f t="shared" si="7"/>
        <v>46</v>
      </c>
      <c r="Q18" s="36">
        <f t="shared" si="8"/>
        <v>0.13813813813813813</v>
      </c>
      <c r="R18" s="6">
        <f t="shared" si="9"/>
        <v>184</v>
      </c>
      <c r="S18" s="39">
        <f t="shared" si="10"/>
        <v>227.16049382716051</v>
      </c>
      <c r="T18" s="36">
        <f t="shared" si="11"/>
        <v>0.12396356354026641</v>
      </c>
      <c r="U18" s="2">
        <v>13</v>
      </c>
      <c r="V18" s="6">
        <v>4</v>
      </c>
      <c r="W18" s="6">
        <f t="shared" si="12"/>
        <v>1</v>
      </c>
      <c r="X18" s="35">
        <f t="shared" si="13"/>
        <v>3.1847133757961785E-3</v>
      </c>
      <c r="Y18" s="6">
        <f t="shared" si="14"/>
        <v>4</v>
      </c>
      <c r="Z18" s="38">
        <f t="shared" si="15"/>
        <v>76.478924094283741</v>
      </c>
      <c r="AA18" s="40">
        <f t="shared" si="16"/>
        <v>3.2062583545449889E-3</v>
      </c>
    </row>
    <row r="19" spans="1:50">
      <c r="A19">
        <v>16</v>
      </c>
      <c r="B19">
        <v>4</v>
      </c>
      <c r="C19">
        <f t="shared" si="0"/>
        <v>64</v>
      </c>
      <c r="G19" s="2">
        <v>5</v>
      </c>
      <c r="H19">
        <v>5</v>
      </c>
      <c r="I19" s="4">
        <f t="shared" si="2"/>
        <v>17</v>
      </c>
      <c r="J19" s="37">
        <f t="shared" si="3"/>
        <v>0.16831683168316833</v>
      </c>
      <c r="K19" s="6">
        <f t="shared" si="4"/>
        <v>85</v>
      </c>
      <c r="L19" s="39">
        <f t="shared" si="5"/>
        <v>41.602587981570416</v>
      </c>
      <c r="M19" s="36">
        <f t="shared" si="6"/>
        <v>0.14319100914848751</v>
      </c>
      <c r="N19" s="2">
        <v>8</v>
      </c>
      <c r="O19" s="5">
        <v>5</v>
      </c>
      <c r="P19" s="6">
        <f t="shared" si="7"/>
        <v>47</v>
      </c>
      <c r="Q19" s="36">
        <f t="shared" si="8"/>
        <v>0.14114114114114115</v>
      </c>
      <c r="R19" s="6">
        <f t="shared" si="9"/>
        <v>235</v>
      </c>
      <c r="S19" s="39">
        <f t="shared" si="10"/>
        <v>70.209876543209887</v>
      </c>
      <c r="T19" s="36">
        <f t="shared" si="11"/>
        <v>0.15426576796122041</v>
      </c>
      <c r="U19" s="2">
        <v>14</v>
      </c>
      <c r="V19" s="6">
        <v>5</v>
      </c>
      <c r="W19" s="6">
        <f t="shared" si="12"/>
        <v>7</v>
      </c>
      <c r="X19" s="35">
        <f t="shared" si="13"/>
        <v>2.2292993630573247E-2</v>
      </c>
      <c r="Y19" s="6">
        <f t="shared" si="14"/>
        <v>35</v>
      </c>
      <c r="Z19" s="38">
        <f t="shared" si="15"/>
        <v>419.91934764087796</v>
      </c>
      <c r="AA19" s="40">
        <f t="shared" si="16"/>
        <v>8.1728954999293283E-3</v>
      </c>
      <c r="AB19" s="2" t="s">
        <v>46</v>
      </c>
      <c r="AD19" s="16" t="s">
        <v>46</v>
      </c>
      <c r="AK19" s="11" t="s">
        <v>46</v>
      </c>
      <c r="AR19" s="11" t="s">
        <v>46</v>
      </c>
    </row>
    <row r="20" spans="1:50">
      <c r="A20">
        <v>17</v>
      </c>
      <c r="B20">
        <v>2</v>
      </c>
      <c r="C20">
        <f t="shared" si="0"/>
        <v>34</v>
      </c>
      <c r="G20" s="2">
        <v>15</v>
      </c>
      <c r="H20">
        <v>6</v>
      </c>
      <c r="I20" s="4">
        <f t="shared" si="2"/>
        <v>13</v>
      </c>
      <c r="J20" s="37">
        <f t="shared" si="3"/>
        <v>0.12871287128712872</v>
      </c>
      <c r="K20" s="6">
        <f t="shared" si="4"/>
        <v>78</v>
      </c>
      <c r="L20" s="39">
        <f t="shared" si="5"/>
        <v>4.1404764238800063</v>
      </c>
      <c r="M20" s="36">
        <f t="shared" si="6"/>
        <v>0.15665947040502839</v>
      </c>
      <c r="N20" s="2">
        <v>8</v>
      </c>
      <c r="O20" s="5">
        <v>6</v>
      </c>
      <c r="P20" s="6">
        <f t="shared" si="7"/>
        <v>48</v>
      </c>
      <c r="Q20" s="36">
        <f t="shared" si="8"/>
        <v>0.14414414414414414</v>
      </c>
      <c r="R20" s="6">
        <f t="shared" si="9"/>
        <v>288</v>
      </c>
      <c r="S20" s="39">
        <f t="shared" si="10"/>
        <v>2.3703703703703725</v>
      </c>
      <c r="T20" s="36">
        <f t="shared" si="11"/>
        <v>0.15997931492274708</v>
      </c>
      <c r="U20" s="2">
        <v>18</v>
      </c>
      <c r="V20" s="6">
        <v>6</v>
      </c>
      <c r="W20" s="6">
        <f t="shared" si="12"/>
        <v>5</v>
      </c>
      <c r="X20" s="35">
        <f t="shared" si="13"/>
        <v>1.5923566878980892E-2</v>
      </c>
      <c r="Y20" s="6">
        <f t="shared" si="14"/>
        <v>30</v>
      </c>
      <c r="Z20" s="38">
        <f t="shared" si="15"/>
        <v>227.49016187269262</v>
      </c>
      <c r="AA20" s="40">
        <f t="shared" si="16"/>
        <v>1.7360895854945421E-2</v>
      </c>
      <c r="AB20" s="9"/>
      <c r="AC20" s="17"/>
      <c r="AD20" s="18">
        <v>4.7E-2</v>
      </c>
      <c r="AE20" s="10">
        <v>4.8000000000000001E-2</v>
      </c>
      <c r="AF20" s="10">
        <v>4.3999999999999997E-2</v>
      </c>
      <c r="AG20" s="10">
        <v>4.2999999999999997E-2</v>
      </c>
      <c r="AH20" s="34">
        <v>4.4999999999999998E-2</v>
      </c>
      <c r="AI20" s="34"/>
      <c r="AJ20" s="34"/>
      <c r="AK20" s="14">
        <v>0.04</v>
      </c>
      <c r="AL20" s="10">
        <v>3.7999999999999999E-2</v>
      </c>
      <c r="AM20" s="10">
        <v>4.2000000000000003E-2</v>
      </c>
      <c r="AN20" s="10">
        <v>3.9E-2</v>
      </c>
      <c r="AO20" s="34">
        <v>0.04</v>
      </c>
      <c r="AP20" s="34"/>
      <c r="AQ20" s="34"/>
      <c r="AR20" s="14">
        <v>1.2999999999999999E-2</v>
      </c>
      <c r="AS20" s="10">
        <v>1.2999999999999999E-2</v>
      </c>
      <c r="AT20" s="10">
        <v>1.0999999999999999E-2</v>
      </c>
      <c r="AU20" s="10">
        <v>1.9E-2</v>
      </c>
      <c r="AV20" s="34">
        <v>1.4E-2</v>
      </c>
      <c r="AW20" s="34"/>
      <c r="AX20" s="34"/>
    </row>
    <row r="21" spans="1:50">
      <c r="A21">
        <v>18</v>
      </c>
      <c r="B21">
        <v>2</v>
      </c>
      <c r="C21">
        <f t="shared" si="0"/>
        <v>36</v>
      </c>
      <c r="G21" s="2">
        <v>5</v>
      </c>
      <c r="H21" s="4">
        <v>7</v>
      </c>
      <c r="I21" s="4">
        <f t="shared" si="2"/>
        <v>16</v>
      </c>
      <c r="J21" s="37">
        <f t="shared" si="3"/>
        <v>0.15841584158415842</v>
      </c>
      <c r="K21" s="6">
        <f t="shared" si="4"/>
        <v>112</v>
      </c>
      <c r="L21" s="39">
        <f t="shared" si="5"/>
        <v>3.0365650426428834</v>
      </c>
      <c r="M21" s="36">
        <f t="shared" si="6"/>
        <v>0.14690980039396581</v>
      </c>
      <c r="N21" s="2">
        <v>3</v>
      </c>
      <c r="O21" s="5">
        <v>7</v>
      </c>
      <c r="P21" s="6">
        <f t="shared" si="7"/>
        <v>48</v>
      </c>
      <c r="Q21" s="36">
        <f t="shared" si="8"/>
        <v>0.14414414414414414</v>
      </c>
      <c r="R21" s="6">
        <f t="shared" si="9"/>
        <v>336</v>
      </c>
      <c r="S21" s="39">
        <f t="shared" si="10"/>
        <v>29.037037037037027</v>
      </c>
      <c r="T21" s="36">
        <f t="shared" si="11"/>
        <v>0.14220383548688634</v>
      </c>
      <c r="U21" s="2">
        <v>13</v>
      </c>
      <c r="V21" s="6">
        <v>7</v>
      </c>
      <c r="W21" s="6">
        <f t="shared" si="12"/>
        <v>12</v>
      </c>
      <c r="X21" s="35">
        <f t="shared" si="13"/>
        <v>3.8216560509554139E-2</v>
      </c>
      <c r="Y21" s="6">
        <f t="shared" si="14"/>
        <v>84</v>
      </c>
      <c r="Z21" s="38">
        <f t="shared" si="15"/>
        <v>396.09103817599089</v>
      </c>
      <c r="AA21" s="40">
        <f t="shared" si="16"/>
        <v>3.1609783990669514E-2</v>
      </c>
      <c r="AB21" s="9"/>
      <c r="AC21" s="17"/>
      <c r="AD21" s="18">
        <v>4.2000000000000003E-2</v>
      </c>
      <c r="AE21" s="10">
        <v>4.2999999999999997E-2</v>
      </c>
      <c r="AF21" s="10">
        <v>4.7E-2</v>
      </c>
      <c r="AG21" s="10">
        <v>4.3999999999999997E-2</v>
      </c>
      <c r="AH21" s="34">
        <v>0.04</v>
      </c>
      <c r="AI21" s="34"/>
      <c r="AJ21" s="34"/>
      <c r="AK21" s="14">
        <v>0.04</v>
      </c>
      <c r="AL21" s="10">
        <v>3.7999999999999999E-2</v>
      </c>
      <c r="AM21" s="10">
        <v>3.9E-2</v>
      </c>
      <c r="AN21" s="10">
        <v>3.2000000000000001E-2</v>
      </c>
      <c r="AO21" s="34">
        <v>3.7999999999999999E-2</v>
      </c>
      <c r="AP21" s="34"/>
      <c r="AQ21" s="34"/>
      <c r="AR21" s="14">
        <v>1.2999999999999999E-2</v>
      </c>
      <c r="AS21" s="10">
        <v>1.0999999999999999E-2</v>
      </c>
      <c r="AT21" s="10">
        <v>1.4999999999999999E-2</v>
      </c>
      <c r="AU21" s="10">
        <v>1.6E-2</v>
      </c>
      <c r="AV21" s="34">
        <v>1.9E-2</v>
      </c>
      <c r="AW21" s="34"/>
      <c r="AX21" s="34"/>
    </row>
    <row r="22" spans="1:50">
      <c r="A22">
        <v>19</v>
      </c>
      <c r="B22">
        <v>2</v>
      </c>
      <c r="C22">
        <f t="shared" si="0"/>
        <v>38</v>
      </c>
      <c r="G22" s="2">
        <v>5</v>
      </c>
      <c r="H22" s="4">
        <v>8</v>
      </c>
      <c r="I22" s="4">
        <f t="shared" si="2"/>
        <v>10</v>
      </c>
      <c r="J22" s="37">
        <f t="shared" si="3"/>
        <v>9.9009900990099015E-2</v>
      </c>
      <c r="K22" s="6">
        <f t="shared" si="4"/>
        <v>80</v>
      </c>
      <c r="L22" s="39">
        <f t="shared" si="5"/>
        <v>20.610724438780522</v>
      </c>
      <c r="M22" s="36">
        <f t="shared" si="6"/>
        <v>0.12054603670940511</v>
      </c>
      <c r="N22" s="2">
        <v>2</v>
      </c>
      <c r="O22" s="5">
        <v>8</v>
      </c>
      <c r="P22" s="6">
        <f t="shared" si="7"/>
        <v>41</v>
      </c>
      <c r="Q22" s="36">
        <f t="shared" si="8"/>
        <v>0.12312312312312312</v>
      </c>
      <c r="R22" s="6">
        <f t="shared" si="9"/>
        <v>328</v>
      </c>
      <c r="S22" s="39">
        <f t="shared" si="10"/>
        <v>129.58024691358025</v>
      </c>
      <c r="T22" s="36">
        <f t="shared" si="11"/>
        <v>0.11060298315646713</v>
      </c>
      <c r="U22" s="2">
        <v>16</v>
      </c>
      <c r="V22" s="6">
        <v>8</v>
      </c>
      <c r="W22" s="6">
        <f t="shared" si="12"/>
        <v>12</v>
      </c>
      <c r="X22" s="35">
        <f t="shared" si="13"/>
        <v>3.8216560509554139E-2</v>
      </c>
      <c r="Y22" s="6">
        <f t="shared" si="14"/>
        <v>96</v>
      </c>
      <c r="Z22" s="38">
        <f t="shared" si="15"/>
        <v>270.20568785751959</v>
      </c>
      <c r="AA22" s="40">
        <f t="shared" si="16"/>
        <v>5.0359217966026833E-2</v>
      </c>
      <c r="AB22" s="9"/>
      <c r="AC22" s="17"/>
      <c r="AD22" s="18">
        <v>4.2000000000000003E-2</v>
      </c>
      <c r="AE22" s="10">
        <v>4.2000000000000003E-2</v>
      </c>
      <c r="AF22" s="10">
        <v>0.04</v>
      </c>
      <c r="AG22" s="10">
        <v>4.1000000000000002E-2</v>
      </c>
      <c r="AH22" s="34">
        <v>4.3999999999999997E-2</v>
      </c>
      <c r="AI22" s="34"/>
      <c r="AJ22" s="34"/>
      <c r="AK22" s="14">
        <v>3.7999999999999999E-2</v>
      </c>
      <c r="AL22" s="10">
        <v>3.9E-2</v>
      </c>
      <c r="AM22" s="10">
        <v>0.04</v>
      </c>
      <c r="AN22" s="10">
        <v>3.4000000000000002E-2</v>
      </c>
      <c r="AO22" s="34">
        <v>0.04</v>
      </c>
      <c r="AP22" s="34"/>
      <c r="AQ22" s="34"/>
      <c r="AR22" s="14">
        <v>1.6E-2</v>
      </c>
      <c r="AS22" s="10">
        <v>1.2E-2</v>
      </c>
      <c r="AT22" s="10">
        <v>1.4E-2</v>
      </c>
      <c r="AU22" s="10">
        <v>1.7999999999999999E-2</v>
      </c>
      <c r="AV22" s="34">
        <v>1.4999999999999999E-2</v>
      </c>
      <c r="AW22" s="34"/>
      <c r="AX22" s="34"/>
    </row>
    <row r="23" spans="1:50">
      <c r="A23">
        <v>20</v>
      </c>
      <c r="B23">
        <v>1</v>
      </c>
      <c r="C23">
        <f t="shared" si="0"/>
        <v>20</v>
      </c>
      <c r="G23" s="2">
        <v>4</v>
      </c>
      <c r="H23" s="4">
        <v>9</v>
      </c>
      <c r="I23" s="4">
        <f t="shared" si="2"/>
        <v>6</v>
      </c>
      <c r="J23" s="37">
        <f t="shared" si="3"/>
        <v>5.9405940594059403E-2</v>
      </c>
      <c r="K23" s="6">
        <f t="shared" si="4"/>
        <v>54</v>
      </c>
      <c r="L23" s="39">
        <f t="shared" si="5"/>
        <v>35.59415743554554</v>
      </c>
      <c r="M23" s="36">
        <f t="shared" si="6"/>
        <v>8.7923016873856522E-2</v>
      </c>
      <c r="N23" s="2">
        <v>4</v>
      </c>
      <c r="O23" s="5">
        <v>9</v>
      </c>
      <c r="P23" s="6">
        <f t="shared" si="7"/>
        <v>29</v>
      </c>
      <c r="Q23" s="36">
        <f t="shared" si="8"/>
        <v>8.7087087087087081E-2</v>
      </c>
      <c r="R23" s="6">
        <f t="shared" si="9"/>
        <v>261</v>
      </c>
      <c r="S23" s="39">
        <f t="shared" si="10"/>
        <v>223.76543209876542</v>
      </c>
      <c r="T23" s="36">
        <f t="shared" si="11"/>
        <v>7.6466259960026678E-2</v>
      </c>
      <c r="U23" s="2">
        <v>12</v>
      </c>
      <c r="V23" s="6">
        <v>9</v>
      </c>
      <c r="W23" s="6">
        <f t="shared" si="12"/>
        <v>26</v>
      </c>
      <c r="X23" s="35">
        <f t="shared" si="13"/>
        <v>8.2802547770700632E-2</v>
      </c>
      <c r="Y23" s="6">
        <f t="shared" si="14"/>
        <v>234</v>
      </c>
      <c r="Z23" s="38">
        <f t="shared" si="15"/>
        <v>364.69406466793782</v>
      </c>
      <c r="AA23" s="40">
        <f t="shared" si="16"/>
        <v>7.1315495506029503E-2</v>
      </c>
      <c r="AB23" s="9"/>
      <c r="AC23" s="17"/>
      <c r="AD23" s="18">
        <v>4.1000000000000002E-2</v>
      </c>
      <c r="AE23" s="10">
        <v>4.2000000000000003E-2</v>
      </c>
      <c r="AF23" s="10">
        <v>4.1000000000000002E-2</v>
      </c>
      <c r="AG23" s="10">
        <v>4.8000000000000001E-2</v>
      </c>
      <c r="AH23" s="34">
        <v>4.2000000000000003E-2</v>
      </c>
      <c r="AI23" s="34"/>
      <c r="AJ23" s="34"/>
      <c r="AK23" s="14">
        <v>0.04</v>
      </c>
      <c r="AL23" s="10">
        <v>3.9E-2</v>
      </c>
      <c r="AM23" s="10">
        <v>0.04</v>
      </c>
      <c r="AN23" s="10">
        <v>3.9E-2</v>
      </c>
      <c r="AO23" s="34">
        <v>0.04</v>
      </c>
      <c r="AP23" s="34"/>
      <c r="AQ23" s="34"/>
      <c r="AR23" s="14">
        <v>1.7999999999999999E-2</v>
      </c>
      <c r="AS23" s="10">
        <v>1.2E-2</v>
      </c>
      <c r="AT23" s="10">
        <v>1.2999999999999999E-2</v>
      </c>
      <c r="AU23" s="10">
        <v>1.7999999999999999E-2</v>
      </c>
      <c r="AV23" s="34">
        <v>1.7000000000000001E-2</v>
      </c>
      <c r="AW23" s="34"/>
      <c r="AX23" s="34"/>
    </row>
    <row r="24" spans="1:50">
      <c r="A24">
        <v>21</v>
      </c>
      <c r="G24" s="2">
        <v>11</v>
      </c>
      <c r="H24" s="4">
        <v>10</v>
      </c>
      <c r="I24" s="4">
        <f t="shared" si="2"/>
        <v>5</v>
      </c>
      <c r="J24" s="37">
        <f t="shared" si="3"/>
        <v>4.9504950495049507E-2</v>
      </c>
      <c r="K24" s="6">
        <f t="shared" si="4"/>
        <v>50</v>
      </c>
      <c r="L24" s="39">
        <f t="shared" si="5"/>
        <v>59.018233506518982</v>
      </c>
      <c r="M24" s="36">
        <f t="shared" si="6"/>
        <v>5.7715802165709769E-2</v>
      </c>
      <c r="N24" s="2">
        <v>4</v>
      </c>
      <c r="O24" s="5">
        <v>10</v>
      </c>
      <c r="P24" s="6">
        <f t="shared" si="7"/>
        <v>13</v>
      </c>
      <c r="Q24" s="36">
        <f t="shared" si="8"/>
        <v>3.903903903903904E-2</v>
      </c>
      <c r="R24" s="6">
        <f t="shared" si="9"/>
        <v>130</v>
      </c>
      <c r="S24" s="39">
        <f t="shared" si="10"/>
        <v>185.53086419753086</v>
      </c>
      <c r="T24" s="36">
        <f t="shared" si="11"/>
        <v>4.7579006197349928E-2</v>
      </c>
      <c r="U24" s="2">
        <v>8</v>
      </c>
      <c r="V24" s="6">
        <v>10</v>
      </c>
      <c r="W24" s="6">
        <f t="shared" si="12"/>
        <v>24</v>
      </c>
      <c r="X24" s="35">
        <f t="shared" si="13"/>
        <v>7.6433121019108277E-2</v>
      </c>
      <c r="Y24" s="6">
        <f t="shared" si="14"/>
        <v>240</v>
      </c>
      <c r="Z24" s="38">
        <f t="shared" si="15"/>
        <v>180.8699744411538</v>
      </c>
      <c r="AA24" s="40">
        <f t="shared" si="16"/>
        <v>9.0893188858321677E-2</v>
      </c>
      <c r="AB24" s="9"/>
      <c r="AC24" s="17"/>
      <c r="AD24" s="18">
        <v>4.2000000000000003E-2</v>
      </c>
      <c r="AE24" s="10">
        <v>0.04</v>
      </c>
      <c r="AF24" s="10">
        <v>4.2000000000000003E-2</v>
      </c>
      <c r="AG24" s="10"/>
      <c r="AH24" s="34">
        <v>4.2999999999999997E-2</v>
      </c>
      <c r="AI24" s="34"/>
      <c r="AJ24" s="34"/>
      <c r="AK24" s="14">
        <v>3.2000000000000001E-2</v>
      </c>
      <c r="AL24" s="10">
        <v>4.1000000000000002E-2</v>
      </c>
      <c r="AM24" s="10">
        <v>4.1000000000000002E-2</v>
      </c>
      <c r="AN24" s="10">
        <v>4.1000000000000002E-2</v>
      </c>
      <c r="AO24" s="34">
        <v>0.04</v>
      </c>
      <c r="AP24" s="34"/>
      <c r="AQ24" s="34"/>
      <c r="AR24" s="14">
        <v>1.7000000000000001E-2</v>
      </c>
      <c r="AS24" s="10">
        <v>1.7999999999999999E-2</v>
      </c>
      <c r="AT24" s="10">
        <v>1.6E-2</v>
      </c>
      <c r="AU24" s="10">
        <v>1.2E-2</v>
      </c>
      <c r="AV24" s="34">
        <v>1.2E-2</v>
      </c>
      <c r="AW24" s="34"/>
      <c r="AX24" s="34"/>
    </row>
    <row r="25" spans="1:50">
      <c r="A25">
        <v>22</v>
      </c>
      <c r="B25">
        <v>1</v>
      </c>
      <c r="C25">
        <f t="shared" si="0"/>
        <v>22</v>
      </c>
      <c r="G25" s="2">
        <v>11</v>
      </c>
      <c r="H25" s="4">
        <v>11</v>
      </c>
      <c r="I25" s="4">
        <f t="shared" si="2"/>
        <v>9</v>
      </c>
      <c r="J25" s="37">
        <f t="shared" si="3"/>
        <v>8.9108910891089105E-2</v>
      </c>
      <c r="K25" s="6">
        <f t="shared" si="4"/>
        <v>99</v>
      </c>
      <c r="L25" s="39">
        <f t="shared" si="5"/>
        <v>177.07440447015003</v>
      </c>
      <c r="M25" s="36">
        <f t="shared" si="6"/>
        <v>3.4442463398618881E-2</v>
      </c>
      <c r="N25" s="2">
        <v>8</v>
      </c>
      <c r="O25" s="5">
        <v>11</v>
      </c>
      <c r="P25" s="6">
        <f t="shared" si="7"/>
        <v>7</v>
      </c>
      <c r="Q25" s="36">
        <f t="shared" si="8"/>
        <v>2.1021021021021023E-2</v>
      </c>
      <c r="R25" s="6">
        <f t="shared" si="9"/>
        <v>77</v>
      </c>
      <c r="S25" s="39">
        <f t="shared" si="10"/>
        <v>159.7901234567901</v>
      </c>
      <c r="T25" s="36">
        <f t="shared" si="11"/>
        <v>2.6913377242945413E-2</v>
      </c>
      <c r="U25" s="2">
        <v>12</v>
      </c>
      <c r="V25" s="6">
        <v>11</v>
      </c>
      <c r="W25" s="6">
        <f t="shared" si="12"/>
        <v>30</v>
      </c>
      <c r="X25" s="35">
        <f t="shared" si="13"/>
        <v>9.5541401273885357E-2</v>
      </c>
      <c r="Y25" s="6">
        <f t="shared" si="14"/>
        <v>330</v>
      </c>
      <c r="Z25" s="38">
        <f t="shared" si="15"/>
        <v>91.374092255263918</v>
      </c>
      <c r="AA25" s="40">
        <f t="shared" si="16"/>
        <v>0.10531399589201025</v>
      </c>
      <c r="AB25" s="2" t="s">
        <v>48</v>
      </c>
      <c r="AD25" s="16" t="s">
        <v>48</v>
      </c>
      <c r="AK25" s="11" t="s">
        <v>48</v>
      </c>
      <c r="AR25" s="11" t="s">
        <v>48</v>
      </c>
    </row>
    <row r="26" spans="1:50">
      <c r="A26">
        <v>23</v>
      </c>
      <c r="G26" s="2">
        <v>9</v>
      </c>
      <c r="H26" s="4">
        <v>12</v>
      </c>
      <c r="I26" s="4">
        <f t="shared" si="2"/>
        <v>1</v>
      </c>
      <c r="J26" s="37">
        <f t="shared" si="3"/>
        <v>9.9009900990099011E-3</v>
      </c>
      <c r="K26" s="6">
        <f t="shared" si="4"/>
        <v>12</v>
      </c>
      <c r="L26" s="39">
        <f t="shared" si="5"/>
        <v>29.546220958729542</v>
      </c>
      <c r="M26" s="36">
        <f t="shared" si="6"/>
        <v>1.8841050522511813E-2</v>
      </c>
      <c r="N26" s="2">
        <v>6</v>
      </c>
      <c r="O26" s="5">
        <v>12</v>
      </c>
      <c r="P26" s="6">
        <f t="shared" si="7"/>
        <v>5</v>
      </c>
      <c r="Q26" s="36">
        <f t="shared" si="8"/>
        <v>1.5015015015015015E-2</v>
      </c>
      <c r="R26" s="6">
        <f t="shared" si="9"/>
        <v>60</v>
      </c>
      <c r="S26" s="39">
        <f t="shared" si="10"/>
        <v>166.91358024691357</v>
      </c>
      <c r="T26" s="36">
        <f t="shared" si="11"/>
        <v>1.3955084496342066E-2</v>
      </c>
      <c r="U26" s="2">
        <v>12</v>
      </c>
      <c r="V26" s="6">
        <v>12</v>
      </c>
      <c r="W26" s="6">
        <f t="shared" si="12"/>
        <v>28</v>
      </c>
      <c r="X26" s="35">
        <f t="shared" si="13"/>
        <v>8.9171974522292988E-2</v>
      </c>
      <c r="Y26" s="6">
        <f t="shared" si="14"/>
        <v>336</v>
      </c>
      <c r="Z26" s="38">
        <f t="shared" si="15"/>
        <v>15.550002028479859</v>
      </c>
      <c r="AA26" s="40">
        <f t="shared" si="16"/>
        <v>0.11185419627383893</v>
      </c>
      <c r="AD26" s="18">
        <f>AVERAGE(AD20:AD24)</f>
        <v>4.2800000000000005E-2</v>
      </c>
      <c r="AE26" s="10">
        <f t="shared" ref="AE26:AV26" si="17">AVERAGE(AE20:AE24)</f>
        <v>4.3000000000000003E-2</v>
      </c>
      <c r="AF26" s="10">
        <f t="shared" si="17"/>
        <v>4.2800000000000005E-2</v>
      </c>
      <c r="AG26" s="10">
        <f t="shared" si="17"/>
        <v>4.3999999999999997E-2</v>
      </c>
      <c r="AH26" s="34">
        <f t="shared" si="17"/>
        <v>4.2800000000000005E-2</v>
      </c>
      <c r="AI26" s="34"/>
      <c r="AJ26" s="34"/>
      <c r="AK26" s="14">
        <f t="shared" si="17"/>
        <v>3.7999999999999999E-2</v>
      </c>
      <c r="AL26" s="10">
        <f t="shared" si="17"/>
        <v>3.9E-2</v>
      </c>
      <c r="AM26" s="10">
        <f t="shared" si="17"/>
        <v>4.0400000000000005E-2</v>
      </c>
      <c r="AN26" s="10">
        <f t="shared" si="17"/>
        <v>3.7000000000000005E-2</v>
      </c>
      <c r="AO26" s="34">
        <f t="shared" si="17"/>
        <v>3.9600000000000003E-2</v>
      </c>
      <c r="AP26" s="34"/>
      <c r="AQ26" s="34"/>
      <c r="AR26" s="14">
        <f t="shared" si="17"/>
        <v>1.54E-2</v>
      </c>
      <c r="AS26" s="10">
        <f t="shared" si="17"/>
        <v>1.32E-2</v>
      </c>
      <c r="AT26" s="10">
        <f t="shared" si="17"/>
        <v>1.3800000000000002E-2</v>
      </c>
      <c r="AU26" s="10">
        <f t="shared" si="17"/>
        <v>1.66E-2</v>
      </c>
      <c r="AV26" s="34">
        <f t="shared" si="17"/>
        <v>1.54E-2</v>
      </c>
      <c r="AW26" s="34"/>
      <c r="AX26" s="34"/>
    </row>
    <row r="27" spans="1:50">
      <c r="A27">
        <v>24</v>
      </c>
      <c r="G27" s="2">
        <v>5</v>
      </c>
      <c r="H27" s="4">
        <v>13</v>
      </c>
      <c r="I27" s="4">
        <f t="shared" si="2"/>
        <v>1</v>
      </c>
      <c r="J27" s="37">
        <f t="shared" si="3"/>
        <v>9.9009900990099011E-3</v>
      </c>
      <c r="K27" s="6">
        <f t="shared" si="4"/>
        <v>13</v>
      </c>
      <c r="L27" s="39">
        <f t="shared" si="5"/>
        <v>41.417508087442414</v>
      </c>
      <c r="M27" s="36">
        <f t="shared" si="6"/>
        <v>9.5137977885950738E-3</v>
      </c>
      <c r="N27" s="2">
        <v>8</v>
      </c>
      <c r="O27" s="5">
        <v>13</v>
      </c>
      <c r="P27" s="6">
        <f t="shared" si="7"/>
        <v>2</v>
      </c>
      <c r="Q27" s="36">
        <f t="shared" si="8"/>
        <v>6.006006006006006E-3</v>
      </c>
      <c r="R27" s="6">
        <f t="shared" si="9"/>
        <v>26</v>
      </c>
      <c r="S27" s="39">
        <f t="shared" si="10"/>
        <v>91.876543209876544</v>
      </c>
      <c r="T27" s="36">
        <f t="shared" si="11"/>
        <v>6.6793566820098774E-3</v>
      </c>
      <c r="U27" s="2">
        <v>11</v>
      </c>
      <c r="V27" s="6">
        <v>13</v>
      </c>
      <c r="W27" s="6">
        <f t="shared" si="12"/>
        <v>36</v>
      </c>
      <c r="X27" s="35">
        <f t="shared" si="13"/>
        <v>0.11464968152866242</v>
      </c>
      <c r="Y27" s="6">
        <f t="shared" si="14"/>
        <v>468</v>
      </c>
      <c r="Z27" s="38">
        <f t="shared" si="15"/>
        <v>2.3368087954886598</v>
      </c>
      <c r="AA27" s="40">
        <f t="shared" si="16"/>
        <v>0.10966205131991752</v>
      </c>
      <c r="AD27" s="19" t="s">
        <v>47</v>
      </c>
      <c r="AK27" s="11" t="s">
        <v>47</v>
      </c>
      <c r="AR27" s="11" t="s">
        <v>47</v>
      </c>
    </row>
    <row r="28" spans="1:50">
      <c r="A28">
        <v>25</v>
      </c>
      <c r="G28" s="2">
        <v>3</v>
      </c>
      <c r="H28" s="4">
        <v>14</v>
      </c>
      <c r="I28" s="4">
        <f t="shared" si="2"/>
        <v>0</v>
      </c>
      <c r="J28" s="37">
        <f t="shared" si="3"/>
        <v>0</v>
      </c>
      <c r="K28" s="6">
        <f t="shared" si="4"/>
        <v>0</v>
      </c>
      <c r="L28" s="39">
        <f t="shared" si="5"/>
        <v>0</v>
      </c>
      <c r="M28" s="36">
        <f t="shared" si="6"/>
        <v>4.4608542672125422E-3</v>
      </c>
      <c r="N28" s="2">
        <v>5</v>
      </c>
      <c r="O28" s="5">
        <v>14</v>
      </c>
      <c r="P28" s="6">
        <f t="shared" si="7"/>
        <v>1</v>
      </c>
      <c r="Q28" s="36">
        <f t="shared" si="8"/>
        <v>3.003003003003003E-3</v>
      </c>
      <c r="R28" s="6">
        <f t="shared" si="9"/>
        <v>14</v>
      </c>
      <c r="S28" s="39">
        <f t="shared" si="10"/>
        <v>60.493827160493822</v>
      </c>
      <c r="T28" s="36">
        <f t="shared" si="11"/>
        <v>2.9686029697821681E-3</v>
      </c>
      <c r="U28" s="2">
        <v>18</v>
      </c>
      <c r="V28" s="6">
        <v>14</v>
      </c>
      <c r="W28" s="6">
        <f t="shared" si="12"/>
        <v>29</v>
      </c>
      <c r="X28" s="35">
        <f t="shared" si="13"/>
        <v>9.2356687898089165E-2</v>
      </c>
      <c r="Y28" s="6">
        <f t="shared" si="14"/>
        <v>406</v>
      </c>
      <c r="Z28" s="38">
        <f t="shared" si="15"/>
        <v>45.659499371171236</v>
      </c>
      <c r="AA28" s="40">
        <f t="shared" si="16"/>
        <v>9.9833377930461764E-2</v>
      </c>
      <c r="AD28" s="18">
        <f>AVERAGE(AD26:AH26)</f>
        <v>4.3080000000000007E-2</v>
      </c>
      <c r="AK28" s="11">
        <f>AVERAGE(AK26:AO26)</f>
        <v>3.8800000000000001E-2</v>
      </c>
      <c r="AR28" s="11">
        <f>AVERAGE(AR26:AV26)</f>
        <v>1.4879999999999999E-2</v>
      </c>
    </row>
    <row r="29" spans="1:50">
      <c r="A29">
        <v>26</v>
      </c>
      <c r="G29" s="2">
        <v>4</v>
      </c>
      <c r="H29" s="4">
        <v>15</v>
      </c>
      <c r="I29" s="4">
        <f t="shared" si="2"/>
        <v>1</v>
      </c>
      <c r="J29" s="37">
        <f t="shared" si="3"/>
        <v>9.9009900990099011E-3</v>
      </c>
      <c r="K29" s="6">
        <f t="shared" si="4"/>
        <v>15</v>
      </c>
      <c r="L29" s="39">
        <f t="shared" si="5"/>
        <v>71.160082344868158</v>
      </c>
      <c r="M29" s="36">
        <f t="shared" si="6"/>
        <v>1.9521758278296471E-3</v>
      </c>
      <c r="N29" s="2">
        <v>12</v>
      </c>
      <c r="O29" s="5">
        <v>15</v>
      </c>
      <c r="P29" s="6">
        <f t="shared" si="7"/>
        <v>1</v>
      </c>
      <c r="Q29" s="36">
        <f t="shared" si="8"/>
        <v>3.003003003003003E-3</v>
      </c>
      <c r="R29" s="6">
        <f t="shared" si="9"/>
        <v>15</v>
      </c>
      <c r="S29" s="39">
        <f t="shared" si="10"/>
        <v>77.049382716049394</v>
      </c>
      <c r="T29" s="36">
        <f t="shared" si="11"/>
        <v>1.2314204911688994E-3</v>
      </c>
      <c r="U29" s="2">
        <v>20</v>
      </c>
      <c r="V29" s="6">
        <v>15</v>
      </c>
      <c r="W29" s="6">
        <f t="shared" si="12"/>
        <v>32</v>
      </c>
      <c r="X29" s="35">
        <f t="shared" si="13"/>
        <v>0.10191082802547771</v>
      </c>
      <c r="Y29" s="6">
        <f t="shared" si="14"/>
        <v>480</v>
      </c>
      <c r="Z29" s="38">
        <f t="shared" si="15"/>
        <v>162.68862834192055</v>
      </c>
      <c r="AA29" s="40">
        <f t="shared" si="16"/>
        <v>8.4826577171487907E-2</v>
      </c>
      <c r="AB29" s="21"/>
      <c r="AC29" s="22"/>
      <c r="AD29" s="23"/>
      <c r="AE29" s="24"/>
      <c r="AF29" s="24"/>
      <c r="AG29" s="24"/>
      <c r="AH29" s="24"/>
      <c r="AI29" s="24"/>
      <c r="AJ29" s="24"/>
      <c r="AK29" s="25"/>
      <c r="AL29" s="24"/>
      <c r="AM29" s="24"/>
      <c r="AN29" s="24"/>
      <c r="AO29" s="24"/>
      <c r="AP29" s="24"/>
      <c r="AQ29" s="24"/>
      <c r="AR29" s="25"/>
      <c r="AS29" s="24"/>
      <c r="AT29" s="24"/>
      <c r="AU29" s="24"/>
      <c r="AV29" s="24"/>
      <c r="AW29" s="24"/>
      <c r="AX29" s="24"/>
    </row>
    <row r="30" spans="1:50">
      <c r="A30">
        <v>27</v>
      </c>
      <c r="G30" s="2">
        <v>3</v>
      </c>
      <c r="H30" s="6" t="s">
        <v>5</v>
      </c>
      <c r="I30">
        <f>SUM(I15:I29)</f>
        <v>101</v>
      </c>
      <c r="J30" s="39">
        <f>SUM(J15:J29)</f>
        <v>1</v>
      </c>
      <c r="K30" s="6">
        <f>SUM(K15:K29)</f>
        <v>663</v>
      </c>
      <c r="L30" s="39">
        <f>SUM(L15:L29)</f>
        <v>782.83168316831689</v>
      </c>
      <c r="M30" s="36">
        <f>SUM(M15:M29)</f>
        <v>0.99730987921163383</v>
      </c>
      <c r="N30" s="2">
        <v>7</v>
      </c>
      <c r="O30" s="6" t="s">
        <v>5</v>
      </c>
      <c r="P30" s="6">
        <f>SUM(P15:P29)</f>
        <v>333</v>
      </c>
      <c r="Q30" s="6">
        <f t="shared" ref="Q30:T30" si="18">SUM(Q15:Q29)</f>
        <v>1</v>
      </c>
      <c r="R30" s="6">
        <f t="shared" si="18"/>
        <v>2072</v>
      </c>
      <c r="S30" s="39">
        <f t="shared" si="18"/>
        <v>2019.5555555555554</v>
      </c>
      <c r="T30" s="36">
        <f t="shared" si="18"/>
        <v>0.99727186613157337</v>
      </c>
      <c r="U30" s="2">
        <v>13</v>
      </c>
      <c r="V30" s="6">
        <v>16</v>
      </c>
      <c r="W30" s="6">
        <f t="shared" si="12"/>
        <v>26</v>
      </c>
      <c r="X30" s="35">
        <f t="shared" si="13"/>
        <v>8.2802547770700632E-2</v>
      </c>
      <c r="Y30" s="6">
        <f t="shared" si="14"/>
        <v>416</v>
      </c>
      <c r="Z30" s="38">
        <f t="shared" si="15"/>
        <v>275.43291817112254</v>
      </c>
      <c r="AA30" s="40">
        <f t="shared" si="16"/>
        <v>6.757085227712871E-2</v>
      </c>
      <c r="AB30" s="26" t="s">
        <v>53</v>
      </c>
      <c r="AC30" s="27"/>
      <c r="AD30" s="28" t="s">
        <v>51</v>
      </c>
      <c r="AE30" s="29"/>
      <c r="AF30" s="29"/>
      <c r="AG30" s="29"/>
      <c r="AH30" s="29"/>
      <c r="AI30" s="29"/>
      <c r="AJ30" s="29"/>
      <c r="AK30" s="30" t="s">
        <v>51</v>
      </c>
      <c r="AL30" s="29"/>
      <c r="AM30" s="29"/>
      <c r="AN30" s="29"/>
      <c r="AO30" s="29"/>
      <c r="AP30" s="29"/>
      <c r="AQ30" s="29"/>
      <c r="AR30" s="30" t="s">
        <v>51</v>
      </c>
      <c r="AS30" s="29"/>
      <c r="AT30" s="29"/>
      <c r="AU30" s="29"/>
      <c r="AV30" s="29"/>
      <c r="AW30" s="29"/>
      <c r="AX30" s="29"/>
    </row>
    <row r="31" spans="1:50">
      <c r="A31">
        <v>28</v>
      </c>
      <c r="G31" s="2">
        <v>8</v>
      </c>
      <c r="N31" s="2">
        <v>2</v>
      </c>
      <c r="U31" s="2">
        <v>11</v>
      </c>
      <c r="V31" s="6">
        <v>17</v>
      </c>
      <c r="W31" s="6">
        <f t="shared" si="12"/>
        <v>15</v>
      </c>
      <c r="X31" s="35">
        <f t="shared" si="13"/>
        <v>4.7770700636942678E-2</v>
      </c>
      <c r="Y31" s="6">
        <f t="shared" si="14"/>
        <v>255</v>
      </c>
      <c r="Z31" s="38">
        <f t="shared" si="15"/>
        <v>271.5469187390969</v>
      </c>
      <c r="AA31" s="40">
        <f t="shared" si="16"/>
        <v>5.065915151987057E-2</v>
      </c>
      <c r="AB31" s="20" t="s">
        <v>50</v>
      </c>
      <c r="AD31" s="31" t="s">
        <v>52</v>
      </c>
      <c r="AK31" s="32" t="s">
        <v>52</v>
      </c>
      <c r="AR31" s="32" t="s">
        <v>52</v>
      </c>
    </row>
    <row r="32" spans="1:50">
      <c r="A32">
        <v>29</v>
      </c>
      <c r="B32">
        <v>1</v>
      </c>
      <c r="C32">
        <f t="shared" si="0"/>
        <v>29</v>
      </c>
      <c r="G32" s="2">
        <v>2</v>
      </c>
      <c r="N32" s="2">
        <v>7</v>
      </c>
      <c r="U32" s="2">
        <v>9</v>
      </c>
      <c r="V32" s="6">
        <v>18</v>
      </c>
      <c r="W32" s="6">
        <f t="shared" si="12"/>
        <v>14</v>
      </c>
      <c r="X32" s="35">
        <f t="shared" si="13"/>
        <v>4.4585987261146494E-2</v>
      </c>
      <c r="Y32" s="6">
        <f t="shared" si="14"/>
        <v>252</v>
      </c>
      <c r="Z32" s="38">
        <f t="shared" si="15"/>
        <v>386.57754878494057</v>
      </c>
      <c r="AA32" s="40">
        <f t="shared" si="16"/>
        <v>3.5870121086787339E-2</v>
      </c>
      <c r="AB32" s="2">
        <f>AB14</f>
        <v>100.66666666666667</v>
      </c>
      <c r="AC32" s="15">
        <f>AC14-$AB$32</f>
        <v>272.16666666666663</v>
      </c>
      <c r="AD32" s="16">
        <f>AD14-$AB$32</f>
        <v>158.66666666666663</v>
      </c>
      <c r="AE32">
        <f t="shared" ref="AE32:AV32" si="19">AE14-$AB$32</f>
        <v>106.16666666666667</v>
      </c>
      <c r="AF32">
        <f t="shared" si="19"/>
        <v>72.166666666666671</v>
      </c>
      <c r="AG32">
        <f t="shared" si="19"/>
        <v>58.999999999999986</v>
      </c>
      <c r="AH32" s="33">
        <f t="shared" si="19"/>
        <v>45.833333333333329</v>
      </c>
      <c r="AK32" s="11">
        <f t="shared" si="19"/>
        <v>48.333333333333329</v>
      </c>
      <c r="AL32">
        <f t="shared" si="19"/>
        <v>8.3333333333333286</v>
      </c>
      <c r="AM32">
        <f t="shared" si="19"/>
        <v>5.1333333333333258</v>
      </c>
      <c r="AN32">
        <f t="shared" si="19"/>
        <v>3.9333333333333229</v>
      </c>
      <c r="AO32" s="33">
        <f t="shared" si="19"/>
        <v>2.1333333333333258</v>
      </c>
      <c r="AR32" s="11">
        <f t="shared" si="19"/>
        <v>31.833333333333329</v>
      </c>
      <c r="AS32">
        <f t="shared" si="19"/>
        <v>14.833333333333329</v>
      </c>
      <c r="AT32">
        <f t="shared" si="19"/>
        <v>8.8333333333333286</v>
      </c>
      <c r="AU32">
        <f t="shared" si="19"/>
        <v>3.8333333333333286</v>
      </c>
      <c r="AV32" s="33">
        <f t="shared" si="19"/>
        <v>5.8333333333333286</v>
      </c>
    </row>
    <row r="33" spans="1:50">
      <c r="A33">
        <v>30</v>
      </c>
      <c r="G33" s="2">
        <v>2</v>
      </c>
      <c r="N33" s="2">
        <v>4</v>
      </c>
      <c r="U33" s="2">
        <v>9</v>
      </c>
      <c r="V33" s="6">
        <v>19</v>
      </c>
      <c r="W33" s="6">
        <f t="shared" si="12"/>
        <v>9</v>
      </c>
      <c r="X33" s="35">
        <f t="shared" si="13"/>
        <v>2.8662420382165606E-2</v>
      </c>
      <c r="Y33" s="6">
        <f t="shared" si="14"/>
        <v>171</v>
      </c>
      <c r="Z33" s="38">
        <f t="shared" si="15"/>
        <v>352.10012576575116</v>
      </c>
      <c r="AA33" s="40">
        <f t="shared" si="16"/>
        <v>2.4061720514469146E-2</v>
      </c>
      <c r="AK33" s="16"/>
      <c r="AR33" s="16"/>
    </row>
    <row r="34" spans="1:50">
      <c r="G34" s="2">
        <v>7</v>
      </c>
      <c r="N34" s="2">
        <v>9</v>
      </c>
      <c r="U34" s="2">
        <v>17</v>
      </c>
      <c r="V34" s="6">
        <v>20</v>
      </c>
      <c r="W34" s="6">
        <f t="shared" si="12"/>
        <v>4</v>
      </c>
      <c r="X34" s="35">
        <f t="shared" si="13"/>
        <v>1.2738853503184714E-2</v>
      </c>
      <c r="Y34" s="6">
        <f t="shared" si="14"/>
        <v>80</v>
      </c>
      <c r="Z34" s="38">
        <f t="shared" si="15"/>
        <v>210.52716134528785</v>
      </c>
      <c r="AA34" s="40">
        <f t="shared" si="16"/>
        <v>1.5333599601736551E-2</v>
      </c>
      <c r="AD34" s="16" t="s">
        <v>55</v>
      </c>
      <c r="AK34" s="11" t="s">
        <v>54</v>
      </c>
      <c r="AR34" s="11" t="s">
        <v>54</v>
      </c>
    </row>
    <row r="35" spans="1:50">
      <c r="G35" s="2">
        <v>7</v>
      </c>
      <c r="N35" s="2">
        <v>4</v>
      </c>
      <c r="U35" s="2">
        <v>13</v>
      </c>
      <c r="V35" s="6">
        <v>21</v>
      </c>
      <c r="W35" s="6">
        <f t="shared" si="12"/>
        <v>3</v>
      </c>
      <c r="X35" s="35">
        <f t="shared" si="13"/>
        <v>9.5541401273885346E-3</v>
      </c>
      <c r="Y35" s="6">
        <f t="shared" si="14"/>
        <v>63</v>
      </c>
      <c r="Z35" s="38">
        <f t="shared" si="15"/>
        <v>204.42403342934804</v>
      </c>
      <c r="AA35" s="40">
        <f t="shared" si="16"/>
        <v>9.3061973925007077E-3</v>
      </c>
      <c r="AB35" s="2">
        <f>SQRT((AB14+$AB$32)/COUNT(AB5:AB12))</f>
        <v>5.7927157323275891</v>
      </c>
      <c r="AC35" s="15">
        <f>SQRT((AC14+$AB$32)/COUNT(AC5:AC12))</f>
        <v>8.8835053141576203</v>
      </c>
      <c r="AD35" s="16">
        <f>SQRT((AD14+$AB$32)/COUNT(AD5:AD12))</f>
        <v>7.745966692414834</v>
      </c>
      <c r="AE35">
        <f t="shared" ref="AE35:AV35" si="20">SQRT((AE14+$AB$32)/COUNT(AE5:AE12))</f>
        <v>7.1589105316381767</v>
      </c>
      <c r="AF35">
        <f t="shared" si="20"/>
        <v>6.751543033509698</v>
      </c>
      <c r="AG35">
        <f t="shared" si="20"/>
        <v>6.5870242817898346</v>
      </c>
      <c r="AH35" s="33">
        <f>SQRT((AH14+$AB$32)/COUNT(AH5:AH12))</f>
        <v>6.4182898379899029</v>
      </c>
      <c r="AK35" s="11">
        <f t="shared" si="20"/>
        <v>7.0663521942607233</v>
      </c>
      <c r="AL35">
        <f t="shared" si="20"/>
        <v>6.4755952107380317</v>
      </c>
      <c r="AM35">
        <f t="shared" si="20"/>
        <v>6.425988899253821</v>
      </c>
      <c r="AN35">
        <f t="shared" si="20"/>
        <v>6.4072875176109685</v>
      </c>
      <c r="AO35" s="33">
        <f t="shared" si="20"/>
        <v>6.3791326474163661</v>
      </c>
      <c r="AR35" s="11">
        <f t="shared" si="20"/>
        <v>10.797376224497011</v>
      </c>
      <c r="AS35">
        <f t="shared" si="20"/>
        <v>10.396313449167129</v>
      </c>
      <c r="AT35">
        <f t="shared" si="20"/>
        <v>10.251016209787855</v>
      </c>
      <c r="AU35">
        <f t="shared" si="20"/>
        <v>10.128343069492331</v>
      </c>
      <c r="AV35" s="33">
        <f t="shared" si="20"/>
        <v>10.177589760514683</v>
      </c>
    </row>
    <row r="36" spans="1:50">
      <c r="G36" s="2">
        <v>6</v>
      </c>
      <c r="N36" s="2">
        <v>10</v>
      </c>
      <c r="U36" s="2">
        <v>14</v>
      </c>
      <c r="V36" s="6">
        <v>22</v>
      </c>
      <c r="W36" s="6">
        <f t="shared" si="12"/>
        <v>1</v>
      </c>
      <c r="X36" s="35">
        <f t="shared" si="13"/>
        <v>3.1847133757961785E-3</v>
      </c>
      <c r="Y36" s="6">
        <f t="shared" si="14"/>
        <v>22</v>
      </c>
      <c r="Z36" s="38">
        <f t="shared" si="15"/>
        <v>85.65089861657674</v>
      </c>
      <c r="AA36" s="40">
        <f t="shared" si="16"/>
        <v>5.3913436544278858E-3</v>
      </c>
      <c r="AC36" s="15">
        <f>SQRT((AC14+$AB$32))</f>
        <v>21.760055146988943</v>
      </c>
      <c r="AD36" s="16">
        <f>SQRT((AD14+$AB$32))</f>
        <v>18.973665961010276</v>
      </c>
      <c r="AE36">
        <f t="shared" ref="AE36:AH36" si="21">SQRT((AE14+$AB$32))</f>
        <v>17.535677916750181</v>
      </c>
      <c r="AF36">
        <f t="shared" si="21"/>
        <v>16.537835408541227</v>
      </c>
      <c r="AG36">
        <f t="shared" si="21"/>
        <v>16.134848413707932</v>
      </c>
      <c r="AH36" s="33">
        <f t="shared" si="21"/>
        <v>15.721535124365772</v>
      </c>
      <c r="AK36" s="11">
        <f>SQRT((AK14+$AB$32))</f>
        <v>15.800843859321777</v>
      </c>
      <c r="AL36">
        <f t="shared" ref="AL36:AO36" si="22">SQRT((AL14+$AB$32))</f>
        <v>14.479871085982316</v>
      </c>
      <c r="AM36">
        <f t="shared" si="22"/>
        <v>14.368948001390592</v>
      </c>
      <c r="AN36">
        <f t="shared" si="22"/>
        <v>14.327130440764007</v>
      </c>
      <c r="AO36" s="33">
        <f t="shared" si="22"/>
        <v>14.264174237111192</v>
      </c>
      <c r="AR36" s="11">
        <f>SQRT((AR14+$AB$32))</f>
        <v>15.269795894728478</v>
      </c>
      <c r="AS36">
        <f t="shared" ref="AS36:AV36" si="23">SQRT((AS14+$AB$32))</f>
        <v>14.702607478493965</v>
      </c>
      <c r="AT36">
        <f t="shared" si="23"/>
        <v>14.497126151988423</v>
      </c>
      <c r="AU36">
        <f t="shared" si="23"/>
        <v>14.323640133243599</v>
      </c>
      <c r="AV36" s="33">
        <f t="shared" si="23"/>
        <v>14.393285471589406</v>
      </c>
    </row>
    <row r="37" spans="1:50">
      <c r="G37" s="2">
        <v>8</v>
      </c>
      <c r="N37" s="2">
        <v>11</v>
      </c>
      <c r="U37" s="2">
        <v>14</v>
      </c>
      <c r="V37" s="6" t="s">
        <v>5</v>
      </c>
      <c r="W37" s="6">
        <f>SUM(W15:W36)</f>
        <v>314</v>
      </c>
      <c r="X37" s="6">
        <f t="shared" ref="X37:AA37" si="24">SUM(X15:X36)</f>
        <v>0.99999999999999989</v>
      </c>
      <c r="Y37" s="6">
        <f t="shared" si="24"/>
        <v>4002</v>
      </c>
      <c r="Z37" s="39">
        <f t="shared" si="24"/>
        <v>4039.6178343949045</v>
      </c>
      <c r="AA37" s="41">
        <f t="shared" si="24"/>
        <v>0.99388120677912462</v>
      </c>
    </row>
    <row r="38" spans="1:50">
      <c r="G38" s="2">
        <v>10</v>
      </c>
      <c r="N38" s="2">
        <v>5</v>
      </c>
      <c r="U38" s="2">
        <v>12</v>
      </c>
      <c r="V38" s="6"/>
      <c r="AD38" s="16" t="s">
        <v>57</v>
      </c>
      <c r="AE38" s="6" t="s">
        <v>78</v>
      </c>
      <c r="AF38" s="6" t="s">
        <v>71</v>
      </c>
      <c r="AG38" s="5" t="s">
        <v>74</v>
      </c>
      <c r="AH38" s="5" t="s">
        <v>76</v>
      </c>
      <c r="AI38" s="5" t="s">
        <v>74</v>
      </c>
      <c r="AJ38" s="12" t="s">
        <v>74</v>
      </c>
      <c r="AK38" s="11" t="s">
        <v>57</v>
      </c>
      <c r="AL38" s="6" t="s">
        <v>78</v>
      </c>
      <c r="AM38" s="6" t="s">
        <v>71</v>
      </c>
      <c r="AN38" s="5" t="s">
        <v>74</v>
      </c>
      <c r="AO38" s="5" t="s">
        <v>76</v>
      </c>
      <c r="AP38" s="5" t="s">
        <v>74</v>
      </c>
      <c r="AQ38" s="5" t="s">
        <v>74</v>
      </c>
      <c r="AR38" s="11" t="s">
        <v>56</v>
      </c>
      <c r="AS38" t="s">
        <v>77</v>
      </c>
      <c r="AT38" t="s">
        <v>70</v>
      </c>
      <c r="AU38" t="s">
        <v>73</v>
      </c>
      <c r="AV38" s="33" t="s">
        <v>75</v>
      </c>
      <c r="AW38" s="33" t="s">
        <v>73</v>
      </c>
      <c r="AX38" s="33" t="s">
        <v>73</v>
      </c>
    </row>
    <row r="39" spans="1:50">
      <c r="G39" s="2">
        <v>8</v>
      </c>
      <c r="N39" s="2">
        <v>7</v>
      </c>
      <c r="U39" s="2">
        <v>13</v>
      </c>
      <c r="AE39" s="6" t="s">
        <v>80</v>
      </c>
      <c r="AF39" s="6" t="s">
        <v>72</v>
      </c>
      <c r="AH39"/>
      <c r="AJ39" s="12"/>
      <c r="AL39" s="6" t="s">
        <v>80</v>
      </c>
      <c r="AM39" s="6" t="s">
        <v>72</v>
      </c>
      <c r="AN39" s="6"/>
      <c r="AO39" s="6"/>
      <c r="AQ39" s="5"/>
      <c r="AS39" t="s">
        <v>79</v>
      </c>
      <c r="AT39" t="s">
        <v>52</v>
      </c>
    </row>
    <row r="40" spans="1:50">
      <c r="G40" s="2">
        <v>5</v>
      </c>
      <c r="N40" s="2">
        <v>3</v>
      </c>
      <c r="U40" s="2">
        <v>9</v>
      </c>
      <c r="AD40" s="16" t="s">
        <v>59</v>
      </c>
      <c r="AE40">
        <v>0</v>
      </c>
      <c r="AF40">
        <f>$AC$32</f>
        <v>272.16666666666663</v>
      </c>
      <c r="AG40">
        <f>LOG10(AF40)</f>
        <v>2.4348349343530247</v>
      </c>
      <c r="AH40" s="33">
        <f>$AC$35</f>
        <v>8.8835053141576203</v>
      </c>
      <c r="AI40" s="33">
        <f>LOG10(AF40-AH40)</f>
        <v>2.4204230840755421</v>
      </c>
      <c r="AJ40" s="33">
        <f>LOG10(AF40+AH40)</f>
        <v>2.4487838553834491</v>
      </c>
      <c r="AK40" s="11" t="s">
        <v>58</v>
      </c>
      <c r="AL40" s="6">
        <v>0</v>
      </c>
      <c r="AM40" s="6">
        <f>$AC$32</f>
        <v>272.16666666666663</v>
      </c>
      <c r="AN40" s="6">
        <f t="shared" ref="AN40:AN45" si="25">LOG10(AM40)</f>
        <v>2.4348349343530247</v>
      </c>
      <c r="AO40" s="33">
        <f>$AC$35</f>
        <v>8.8835053141576203</v>
      </c>
      <c r="AP40" s="33">
        <f t="shared" ref="AP40:AP45" si="26">LOG10(AM40-AO40)</f>
        <v>2.4204230840755421</v>
      </c>
      <c r="AQ40" s="33">
        <f t="shared" ref="AQ40:AQ45" si="27">LOG10(AM40+AO40)</f>
        <v>2.4487838553834491</v>
      </c>
      <c r="AR40" s="11" t="s">
        <v>58</v>
      </c>
      <c r="AS40" s="6">
        <v>0</v>
      </c>
      <c r="AT40" s="6">
        <f>$AC$32</f>
        <v>272.16666666666663</v>
      </c>
      <c r="AU40" s="6">
        <f t="shared" ref="AU40:AU45" si="28">LOG10(AT40)</f>
        <v>2.4348349343530247</v>
      </c>
      <c r="AV40" s="33">
        <f>$AC$35</f>
        <v>8.8835053141576203</v>
      </c>
      <c r="AW40" s="33">
        <f t="shared" ref="AW40:AW45" si="29">LOG10(AT40-AV40)</f>
        <v>2.4204230840755421</v>
      </c>
      <c r="AX40" s="33">
        <f t="shared" ref="AX40:AX45" si="30">LOG10(AT40+AV40)</f>
        <v>2.4487838553834491</v>
      </c>
    </row>
    <row r="41" spans="1:50">
      <c r="G41" s="2">
        <v>5</v>
      </c>
      <c r="N41" s="2">
        <v>3</v>
      </c>
      <c r="U41" s="2">
        <v>13</v>
      </c>
      <c r="AD41" s="16" t="s">
        <v>61</v>
      </c>
      <c r="AE41" s="10">
        <f>AE40+AD26</f>
        <v>4.2800000000000005E-2</v>
      </c>
      <c r="AF41">
        <f>AD32</f>
        <v>158.66666666666663</v>
      </c>
      <c r="AG41" s="6">
        <f t="shared" ref="AG41:AG45" si="31">LOG10(AF41)</f>
        <v>2.2004856980008305</v>
      </c>
      <c r="AH41" s="33">
        <f>AD35</f>
        <v>7.745966692414834</v>
      </c>
      <c r="AI41" s="33">
        <f t="shared" ref="AI41:AI45" si="32">LOG10(AF41-AH41)</f>
        <v>2.1787488108030773</v>
      </c>
      <c r="AJ41" s="33">
        <f t="shared" ref="AJ41:AJ45" si="33">LOG10(AF41+AH41)</f>
        <v>2.2211862930476847</v>
      </c>
      <c r="AK41" s="11" t="s">
        <v>60</v>
      </c>
      <c r="AL41" s="10">
        <f>AL40+AK26</f>
        <v>3.7999999999999999E-2</v>
      </c>
      <c r="AM41" s="6">
        <f>AK32</f>
        <v>48.333333333333329</v>
      </c>
      <c r="AN41" s="6">
        <f t="shared" si="25"/>
        <v>1.6842467475153124</v>
      </c>
      <c r="AO41" s="33">
        <f>AK35</f>
        <v>7.0663521942607233</v>
      </c>
      <c r="AP41" s="33">
        <f t="shared" si="26"/>
        <v>1.6156026994905328</v>
      </c>
      <c r="AQ41" s="33">
        <f t="shared" si="27"/>
        <v>1.7435072994934435</v>
      </c>
      <c r="AR41" s="11" t="s">
        <v>60</v>
      </c>
      <c r="AS41" s="10">
        <f>AS40+AR26</f>
        <v>1.54E-2</v>
      </c>
      <c r="AT41" s="6">
        <f>AR32</f>
        <v>31.833333333333329</v>
      </c>
      <c r="AU41" s="6">
        <f t="shared" si="28"/>
        <v>1.5028821168640838</v>
      </c>
      <c r="AV41" s="33">
        <f>AR35</f>
        <v>10.797376224497011</v>
      </c>
      <c r="AW41" s="33">
        <f t="shared" si="29"/>
        <v>1.3229622766396751</v>
      </c>
      <c r="AX41" s="33">
        <f t="shared" si="30"/>
        <v>1.6297225612299557</v>
      </c>
    </row>
    <row r="42" spans="1:50">
      <c r="G42" s="2">
        <v>7</v>
      </c>
      <c r="N42" s="2">
        <v>7</v>
      </c>
      <c r="U42" s="2">
        <v>9</v>
      </c>
      <c r="AD42" s="16" t="s">
        <v>63</v>
      </c>
      <c r="AE42" s="10">
        <f>AE41+AE26</f>
        <v>8.5800000000000015E-2</v>
      </c>
      <c r="AF42">
        <f>AE32</f>
        <v>106.16666666666667</v>
      </c>
      <c r="AG42" s="6">
        <f t="shared" si="31"/>
        <v>2.0259881819517069</v>
      </c>
      <c r="AH42" s="33">
        <f>AE35</f>
        <v>7.1589105316381767</v>
      </c>
      <c r="AI42" s="33">
        <f t="shared" si="32"/>
        <v>1.9956692179783633</v>
      </c>
      <c r="AJ42" s="33">
        <f t="shared" si="33"/>
        <v>2.0543279397174925</v>
      </c>
      <c r="AK42" s="11" t="s">
        <v>62</v>
      </c>
      <c r="AL42" s="10">
        <f>AL41+AL26</f>
        <v>7.6999999999999999E-2</v>
      </c>
      <c r="AM42" s="6">
        <f>AL32</f>
        <v>8.3333333333333286</v>
      </c>
      <c r="AN42" s="6">
        <f t="shared" si="25"/>
        <v>0.92081875395237489</v>
      </c>
      <c r="AO42" s="33">
        <f>AL35</f>
        <v>6.4755952107380317</v>
      </c>
      <c r="AP42" s="33">
        <f t="shared" si="26"/>
        <v>0.26898449333492552</v>
      </c>
      <c r="AQ42" s="33">
        <f t="shared" si="27"/>
        <v>1.1705236375738288</v>
      </c>
      <c r="AR42" s="11" t="s">
        <v>62</v>
      </c>
      <c r="AS42" s="10">
        <f>AS41+AS26</f>
        <v>2.86E-2</v>
      </c>
      <c r="AT42" s="6">
        <f>AS32</f>
        <v>14.833333333333329</v>
      </c>
      <c r="AU42" s="6">
        <f t="shared" si="28"/>
        <v>1.1712387562612689</v>
      </c>
      <c r="AV42" s="33">
        <f>AS35</f>
        <v>10.396313449167129</v>
      </c>
      <c r="AW42" s="33">
        <f t="shared" si="29"/>
        <v>0.64709137497851288</v>
      </c>
      <c r="AX42" s="33">
        <f t="shared" si="30"/>
        <v>1.4019111703953087</v>
      </c>
    </row>
    <row r="43" spans="1:50">
      <c r="G43" s="2">
        <v>5</v>
      </c>
      <c r="N43" s="2">
        <v>12</v>
      </c>
      <c r="U43" s="2">
        <v>13</v>
      </c>
      <c r="AD43" s="16" t="s">
        <v>65</v>
      </c>
      <c r="AE43" s="10">
        <f>AE42+AF26</f>
        <v>0.12860000000000002</v>
      </c>
      <c r="AF43">
        <f>AF32</f>
        <v>72.166666666666671</v>
      </c>
      <c r="AG43" s="6">
        <f t="shared" si="31"/>
        <v>1.8583366459697219</v>
      </c>
      <c r="AH43" s="33">
        <f>AF35</f>
        <v>6.751543033509698</v>
      </c>
      <c r="AI43" s="33">
        <f t="shared" si="32"/>
        <v>1.8156781665369823</v>
      </c>
      <c r="AJ43" s="33">
        <f t="shared" si="33"/>
        <v>1.897177224500155</v>
      </c>
      <c r="AK43" s="11" t="s">
        <v>64</v>
      </c>
      <c r="AL43" s="10">
        <f>AL42+AM26</f>
        <v>0.1174</v>
      </c>
      <c r="AM43" s="6">
        <f>AM32</f>
        <v>5.1333333333333258</v>
      </c>
      <c r="AN43" s="6">
        <f t="shared" si="25"/>
        <v>0.71039946611679994</v>
      </c>
      <c r="AO43" s="33">
        <f>AM35</f>
        <v>6.425988899253821</v>
      </c>
      <c r="AP43" s="33" t="e">
        <f t="shared" si="26"/>
        <v>#NUM!</v>
      </c>
      <c r="AQ43" s="33">
        <f t="shared" si="27"/>
        <v>1.0629323704792593</v>
      </c>
      <c r="AR43" s="11" t="s">
        <v>64</v>
      </c>
      <c r="AS43" s="10">
        <f>AS42+AT26</f>
        <v>4.24E-2</v>
      </c>
      <c r="AT43" s="6">
        <f>AT32</f>
        <v>8.8333333333333286</v>
      </c>
      <c r="AU43" s="6">
        <f t="shared" si="28"/>
        <v>0.94612461921714519</v>
      </c>
      <c r="AV43" s="33">
        <f>AT35</f>
        <v>10.251016209787855</v>
      </c>
      <c r="AW43" s="33" t="e">
        <f t="shared" si="29"/>
        <v>#NUM!</v>
      </c>
      <c r="AX43" s="33">
        <f t="shared" si="30"/>
        <v>1.280677362364907</v>
      </c>
    </row>
    <row r="44" spans="1:50">
      <c r="G44" s="2">
        <v>6</v>
      </c>
      <c r="N44" s="2">
        <v>3</v>
      </c>
      <c r="U44" s="2">
        <v>16</v>
      </c>
      <c r="AD44" s="16" t="s">
        <v>67</v>
      </c>
      <c r="AE44" s="10">
        <f>AE43+AG26</f>
        <v>0.17260000000000003</v>
      </c>
      <c r="AF44">
        <f>AG32</f>
        <v>58.999999999999986</v>
      </c>
      <c r="AG44" s="6">
        <f t="shared" si="31"/>
        <v>1.770852011642144</v>
      </c>
      <c r="AH44" s="33">
        <f>AG35</f>
        <v>6.5870242817898346</v>
      </c>
      <c r="AI44" s="33">
        <f t="shared" si="32"/>
        <v>1.7194388172357318</v>
      </c>
      <c r="AJ44" s="33">
        <f t="shared" si="33"/>
        <v>1.8168179271771538</v>
      </c>
      <c r="AK44" s="11" t="s">
        <v>66</v>
      </c>
      <c r="AL44" s="10">
        <f>AL43+AN26</f>
        <v>0.15440000000000001</v>
      </c>
      <c r="AM44" s="6">
        <f>AN32</f>
        <v>3.9333333333333229</v>
      </c>
      <c r="AN44" s="6">
        <f t="shared" si="25"/>
        <v>0.59476075258646177</v>
      </c>
      <c r="AO44" s="33">
        <f>AN35</f>
        <v>6.4072875176109685</v>
      </c>
      <c r="AP44" s="33" t="e">
        <f t="shared" si="26"/>
        <v>#NUM!</v>
      </c>
      <c r="AQ44" s="33">
        <f t="shared" si="27"/>
        <v>1.0145466145842941</v>
      </c>
      <c r="AR44" s="11" t="s">
        <v>66</v>
      </c>
      <c r="AS44" s="10">
        <f>AS43+AU26</f>
        <v>5.8999999999999997E-2</v>
      </c>
      <c r="AT44" s="6">
        <f>AU32</f>
        <v>3.8333333333333286</v>
      </c>
      <c r="AU44" s="6">
        <f t="shared" si="28"/>
        <v>0.58357658563394876</v>
      </c>
      <c r="AV44" s="33">
        <f>AU35</f>
        <v>10.128343069492331</v>
      </c>
      <c r="AW44" s="33" t="e">
        <f t="shared" si="29"/>
        <v>#NUM!</v>
      </c>
      <c r="AX44" s="33">
        <f t="shared" si="30"/>
        <v>1.1449375679136191</v>
      </c>
    </row>
    <row r="45" spans="1:50">
      <c r="G45" s="2">
        <v>8</v>
      </c>
      <c r="N45" s="2">
        <v>7</v>
      </c>
      <c r="U45" s="2">
        <v>14</v>
      </c>
      <c r="AD45" s="16" t="s">
        <v>69</v>
      </c>
      <c r="AE45" s="10">
        <f>AE44+AH26</f>
        <v>0.21540000000000004</v>
      </c>
      <c r="AF45">
        <f>AH32</f>
        <v>45.833333333333329</v>
      </c>
      <c r="AG45" s="6">
        <f t="shared" si="31"/>
        <v>1.661181443446619</v>
      </c>
      <c r="AH45" s="33">
        <f>AH35</f>
        <v>6.4182898379899029</v>
      </c>
      <c r="AI45" s="33">
        <f t="shared" si="32"/>
        <v>1.5956620101524159</v>
      </c>
      <c r="AJ45" s="33">
        <f t="shared" si="33"/>
        <v>1.7180997861400205</v>
      </c>
      <c r="AK45" s="11" t="s">
        <v>68</v>
      </c>
      <c r="AL45" s="10">
        <f>AL44+AO26</f>
        <v>0.19400000000000001</v>
      </c>
      <c r="AM45" s="6">
        <f>AO32</f>
        <v>2.1333333333333258</v>
      </c>
      <c r="AN45" s="6">
        <f t="shared" si="25"/>
        <v>0.3290587192642232</v>
      </c>
      <c r="AO45" s="33">
        <f>AO35</f>
        <v>6.3791326474163661</v>
      </c>
      <c r="AP45" s="33" t="e">
        <f t="shared" si="26"/>
        <v>#NUM!</v>
      </c>
      <c r="AQ45" s="33">
        <f t="shared" si="27"/>
        <v>0.93005538930824727</v>
      </c>
      <c r="AR45" s="11" t="s">
        <v>68</v>
      </c>
      <c r="AS45" s="10">
        <f>AS44+AV26</f>
        <v>7.4399999999999994E-2</v>
      </c>
      <c r="AT45" s="6">
        <f>AV32</f>
        <v>5.8333333333333286</v>
      </c>
      <c r="AU45" s="6">
        <f t="shared" si="28"/>
        <v>0.7659167939666317</v>
      </c>
      <c r="AV45" s="33">
        <f>AV35</f>
        <v>10.177589760514683</v>
      </c>
      <c r="AW45" s="33" t="e">
        <f t="shared" si="29"/>
        <v>#NUM!</v>
      </c>
      <c r="AX45" s="33">
        <f t="shared" si="30"/>
        <v>1.2044163714575671</v>
      </c>
    </row>
    <row r="46" spans="1:50">
      <c r="G46" s="2">
        <v>7</v>
      </c>
      <c r="N46" s="2">
        <v>10</v>
      </c>
      <c r="U46" s="2">
        <v>11</v>
      </c>
    </row>
    <row r="47" spans="1:50">
      <c r="G47" s="2">
        <v>9</v>
      </c>
      <c r="N47" s="2">
        <v>9</v>
      </c>
      <c r="U47" s="2">
        <v>17</v>
      </c>
    </row>
    <row r="48" spans="1:50">
      <c r="G48" s="2">
        <v>11</v>
      </c>
      <c r="N48" s="2">
        <v>5</v>
      </c>
      <c r="U48" s="2">
        <v>17</v>
      </c>
    </row>
    <row r="49" spans="7:21">
      <c r="G49" s="2">
        <v>5</v>
      </c>
      <c r="N49" s="2">
        <v>7</v>
      </c>
      <c r="U49" s="2">
        <v>16</v>
      </c>
    </row>
    <row r="50" spans="7:21">
      <c r="G50" s="2">
        <v>3</v>
      </c>
      <c r="N50" s="2">
        <v>9</v>
      </c>
      <c r="U50" s="2">
        <v>11</v>
      </c>
    </row>
    <row r="51" spans="7:21">
      <c r="G51" s="2">
        <v>7</v>
      </c>
      <c r="N51" s="2">
        <v>7</v>
      </c>
      <c r="U51" s="2">
        <v>9</v>
      </c>
    </row>
    <row r="52" spans="7:21">
      <c r="G52" s="2">
        <v>7</v>
      </c>
      <c r="N52" s="2">
        <v>5</v>
      </c>
      <c r="U52" s="2">
        <v>17</v>
      </c>
    </row>
    <row r="53" spans="7:21">
      <c r="G53" s="2">
        <v>6</v>
      </c>
      <c r="N53" s="2">
        <v>2</v>
      </c>
      <c r="U53" s="2">
        <v>14</v>
      </c>
    </row>
    <row r="54" spans="7:21">
      <c r="G54" s="2">
        <v>7</v>
      </c>
      <c r="N54" s="2">
        <v>7</v>
      </c>
      <c r="U54" s="2">
        <v>14</v>
      </c>
    </row>
    <row r="55" spans="7:21">
      <c r="G55" s="2">
        <v>5</v>
      </c>
      <c r="N55" s="2">
        <v>6</v>
      </c>
      <c r="U55" s="2">
        <v>10</v>
      </c>
    </row>
    <row r="56" spans="7:21">
      <c r="G56" s="2">
        <v>7</v>
      </c>
      <c r="N56" s="2">
        <v>5</v>
      </c>
      <c r="U56" s="2">
        <v>10</v>
      </c>
    </row>
    <row r="57" spans="7:21">
      <c r="G57" s="2">
        <v>9</v>
      </c>
      <c r="N57" s="2">
        <v>9</v>
      </c>
      <c r="U57" s="2">
        <v>14</v>
      </c>
    </row>
    <row r="58" spans="7:21">
      <c r="G58" s="2">
        <v>5</v>
      </c>
      <c r="N58" s="2">
        <v>6</v>
      </c>
      <c r="U58" s="2">
        <v>16</v>
      </c>
    </row>
    <row r="59" spans="7:21">
      <c r="G59" s="2">
        <v>2</v>
      </c>
      <c r="N59" s="2">
        <v>7</v>
      </c>
      <c r="U59" s="2">
        <v>15</v>
      </c>
    </row>
    <row r="60" spans="7:21">
      <c r="G60" s="2">
        <v>6</v>
      </c>
      <c r="N60" s="2">
        <v>8</v>
      </c>
      <c r="U60" s="2">
        <v>13</v>
      </c>
    </row>
    <row r="61" spans="7:21">
      <c r="G61" s="2">
        <v>5</v>
      </c>
      <c r="N61" s="2">
        <v>9</v>
      </c>
      <c r="U61" s="2">
        <v>8</v>
      </c>
    </row>
    <row r="62" spans="7:21">
      <c r="G62" s="2">
        <v>6</v>
      </c>
      <c r="N62" s="2">
        <v>6</v>
      </c>
      <c r="U62" s="2">
        <v>11</v>
      </c>
    </row>
    <row r="63" spans="7:21">
      <c r="G63" s="2">
        <v>6</v>
      </c>
      <c r="N63" s="2">
        <v>5</v>
      </c>
      <c r="U63" s="2">
        <v>18</v>
      </c>
    </row>
    <row r="64" spans="7:21">
      <c r="G64" s="2">
        <v>3</v>
      </c>
      <c r="N64" s="2">
        <v>11</v>
      </c>
      <c r="U64" s="2">
        <v>15</v>
      </c>
    </row>
    <row r="65" spans="7:50">
      <c r="G65" s="2">
        <v>7</v>
      </c>
      <c r="N65" s="2">
        <v>6</v>
      </c>
      <c r="U65" s="2">
        <v>15</v>
      </c>
    </row>
    <row r="66" spans="7:50">
      <c r="G66" s="2">
        <v>6</v>
      </c>
      <c r="N66" s="2">
        <v>4</v>
      </c>
      <c r="U66" s="2">
        <v>13</v>
      </c>
    </row>
    <row r="67" spans="7:50">
      <c r="G67" s="2">
        <v>4</v>
      </c>
      <c r="N67" s="2">
        <v>8</v>
      </c>
      <c r="U67" s="2">
        <v>17</v>
      </c>
    </row>
    <row r="68" spans="7:50">
      <c r="G68" s="2">
        <v>7</v>
      </c>
      <c r="N68" s="2">
        <v>3</v>
      </c>
      <c r="U68" s="2">
        <v>10</v>
      </c>
    </row>
    <row r="69" spans="7:50">
      <c r="G69" s="2">
        <v>5</v>
      </c>
      <c r="N69" s="2">
        <v>4</v>
      </c>
      <c r="U69" s="2">
        <v>11</v>
      </c>
    </row>
    <row r="70" spans="7:50">
      <c r="G70" s="2">
        <v>9</v>
      </c>
      <c r="N70" s="2">
        <v>6</v>
      </c>
      <c r="U70" s="2">
        <v>10</v>
      </c>
      <c r="AD70" s="16" t="s">
        <v>57</v>
      </c>
      <c r="AE70" s="6" t="s">
        <v>78</v>
      </c>
      <c r="AF70" s="6" t="s">
        <v>71</v>
      </c>
      <c r="AG70" s="5" t="s">
        <v>74</v>
      </c>
      <c r="AH70" s="5" t="s">
        <v>18</v>
      </c>
      <c r="AI70" s="5" t="s">
        <v>74</v>
      </c>
      <c r="AJ70" s="12" t="s">
        <v>74</v>
      </c>
      <c r="AK70" s="11" t="s">
        <v>56</v>
      </c>
      <c r="AL70" s="6" t="s">
        <v>77</v>
      </c>
      <c r="AM70" s="6" t="s">
        <v>70</v>
      </c>
      <c r="AN70" s="6" t="s">
        <v>73</v>
      </c>
      <c r="AO70" s="33" t="s">
        <v>75</v>
      </c>
      <c r="AP70" s="33" t="s">
        <v>73</v>
      </c>
      <c r="AQ70" s="33" t="s">
        <v>73</v>
      </c>
      <c r="AR70" s="11" t="s">
        <v>56</v>
      </c>
      <c r="AS70" s="6" t="s">
        <v>77</v>
      </c>
      <c r="AT70" s="6" t="s">
        <v>70</v>
      </c>
      <c r="AU70" s="6" t="s">
        <v>73</v>
      </c>
      <c r="AV70" s="33" t="s">
        <v>75</v>
      </c>
      <c r="AW70" s="33" t="s">
        <v>73</v>
      </c>
      <c r="AX70" s="33" t="s">
        <v>73</v>
      </c>
    </row>
    <row r="71" spans="7:50">
      <c r="G71" s="2">
        <v>3</v>
      </c>
      <c r="N71" s="2">
        <v>4</v>
      </c>
      <c r="U71" s="2">
        <v>16</v>
      </c>
      <c r="AE71" s="6" t="s">
        <v>79</v>
      </c>
      <c r="AF71" s="6" t="s">
        <v>52</v>
      </c>
      <c r="AG71" s="6"/>
      <c r="AH71" s="6"/>
      <c r="AJ71" s="12"/>
      <c r="AL71" s="6" t="s">
        <v>79</v>
      </c>
      <c r="AM71" s="6" t="s">
        <v>52</v>
      </c>
      <c r="AN71" s="6"/>
      <c r="AS71" s="6" t="s">
        <v>79</v>
      </c>
      <c r="AT71" s="6" t="s">
        <v>52</v>
      </c>
      <c r="AU71" s="6"/>
    </row>
    <row r="72" spans="7:50">
      <c r="G72" s="2">
        <v>13</v>
      </c>
      <c r="N72" s="2">
        <v>5</v>
      </c>
      <c r="U72" s="2">
        <v>16</v>
      </c>
      <c r="AD72" s="16" t="s">
        <v>59</v>
      </c>
      <c r="AE72" s="6">
        <v>0</v>
      </c>
      <c r="AF72" s="38">
        <v>272.16666666666663</v>
      </c>
      <c r="AG72" s="36">
        <f>LOG(AF72,EXP(1))</f>
        <v>5.6064146237424097</v>
      </c>
      <c r="AH72" s="43">
        <f>AC36</f>
        <v>21.760055146988943</v>
      </c>
      <c r="AI72" s="42">
        <f>LOG(AF72-AH72,EXP(1))</f>
        <v>5.5230860427099469</v>
      </c>
      <c r="AJ72" s="42">
        <f>LOG(AF72+AH72,EXP(1))</f>
        <v>5.6833304907400679</v>
      </c>
      <c r="AK72" s="11" t="s">
        <v>58</v>
      </c>
      <c r="AL72" s="6">
        <v>0</v>
      </c>
      <c r="AM72" s="38">
        <v>272.16666666666663</v>
      </c>
      <c r="AN72" s="36">
        <f>LOG(AM72,EXP(1))</f>
        <v>5.6064146237424097</v>
      </c>
      <c r="AO72" s="43">
        <f>AC36</f>
        <v>21.760055146988943</v>
      </c>
      <c r="AP72" s="42">
        <f>LOG(AM72-AO72,EXP(1))</f>
        <v>5.5230860427099469</v>
      </c>
      <c r="AQ72" s="42">
        <f>LOG(AM72+AO72,EXP(1))</f>
        <v>5.6833304907400679</v>
      </c>
      <c r="AR72" s="11" t="s">
        <v>58</v>
      </c>
      <c r="AS72" s="6">
        <v>0</v>
      </c>
      <c r="AT72" s="38">
        <v>272.16666666666663</v>
      </c>
      <c r="AU72" s="36">
        <f t="shared" ref="AU72:AU77" si="34">LOG(AT72,EXP(1))</f>
        <v>5.6064146237424097</v>
      </c>
      <c r="AV72" s="43">
        <f>AC36</f>
        <v>21.760055146988943</v>
      </c>
      <c r="AW72" s="42">
        <f>LOG(AT72-AV72,EXP(1))</f>
        <v>5.5230860427099469</v>
      </c>
      <c r="AX72" s="42">
        <f>LOG(AT72+AV72,EXP(1))</f>
        <v>5.6833304907400679</v>
      </c>
    </row>
    <row r="73" spans="7:50">
      <c r="G73" s="2">
        <v>8</v>
      </c>
      <c r="N73" s="2">
        <v>6</v>
      </c>
      <c r="U73" s="2">
        <v>15</v>
      </c>
      <c r="AD73" s="16" t="s">
        <v>35</v>
      </c>
      <c r="AE73" s="10">
        <v>4.2800000000000005E-2</v>
      </c>
      <c r="AF73" s="38">
        <f>AD32</f>
        <v>158.66666666666663</v>
      </c>
      <c r="AG73" s="36">
        <f t="shared" ref="AG73:AG77" si="35">LOG(AF73,EXP(1))</f>
        <v>5.0668055655633104</v>
      </c>
      <c r="AH73" s="43">
        <f>AD36</f>
        <v>18.973665961010276</v>
      </c>
      <c r="AI73" s="42">
        <f t="shared" ref="AI73:AI77" si="36">LOG(AF73-AH73,EXP(1))</f>
        <v>4.9394471626860375</v>
      </c>
      <c r="AJ73" s="42">
        <f t="shared" ref="AJ73:AJ77" si="37">LOG(AF73+AH73,EXP(1))</f>
        <v>5.1797609029040048</v>
      </c>
      <c r="AK73" s="11" t="s">
        <v>60</v>
      </c>
      <c r="AL73" s="10">
        <v>3.7999999999999999E-2</v>
      </c>
      <c r="AM73" s="38">
        <f>AK32</f>
        <v>48.333333333333329</v>
      </c>
      <c r="AN73" s="36">
        <f t="shared" ref="AN73:AN77" si="38">LOG(AM73,EXP(1))</f>
        <v>3.8781214537524646</v>
      </c>
      <c r="AO73" s="43">
        <f>AK36</f>
        <v>15.800843859321777</v>
      </c>
      <c r="AP73" s="42">
        <f t="shared" ref="AP73:AP77" si="39">LOG(AM73-AO73,EXP(1))</f>
        <v>3.4822392661157084</v>
      </c>
      <c r="AQ73" s="42">
        <f t="shared" ref="AQ73:AQ77" si="40">LOG(AM73+AO73,EXP(1))</f>
        <v>4.1609774073665644</v>
      </c>
      <c r="AR73" s="11" t="s">
        <v>60</v>
      </c>
      <c r="AS73" s="10">
        <v>1.54E-2</v>
      </c>
      <c r="AT73" s="38">
        <f>AR32</f>
        <v>31.833333333333329</v>
      </c>
      <c r="AU73" s="36">
        <f t="shared" si="34"/>
        <v>3.4605139588185749</v>
      </c>
      <c r="AV73" s="43">
        <f>AR36</f>
        <v>15.269795894728478</v>
      </c>
      <c r="AW73" s="42">
        <f t="shared" ref="AW73:AW77" si="41">LOG(AT73-AV73,EXP(1))</f>
        <v>2.8072037395873326</v>
      </c>
      <c r="AX73" s="42">
        <f t="shared" ref="AX73:AX77" si="42">LOG(AT73+AV73,EXP(1))</f>
        <v>3.8523394367785642</v>
      </c>
    </row>
    <row r="74" spans="7:50">
      <c r="G74" s="2">
        <v>8</v>
      </c>
      <c r="N74" s="2">
        <v>8</v>
      </c>
      <c r="U74" s="2">
        <v>11</v>
      </c>
      <c r="AD74" s="16" t="s">
        <v>36</v>
      </c>
      <c r="AE74" s="10">
        <v>8.5800000000000015E-2</v>
      </c>
      <c r="AF74" s="38">
        <f>AE32</f>
        <v>106.16666666666667</v>
      </c>
      <c r="AG74" s="36">
        <f t="shared" si="35"/>
        <v>4.6650101863441087</v>
      </c>
      <c r="AH74" s="43">
        <f>AE36</f>
        <v>17.535677916750181</v>
      </c>
      <c r="AI74" s="42">
        <f t="shared" si="36"/>
        <v>4.4844815566162808</v>
      </c>
      <c r="AJ74" s="42">
        <f t="shared" si="37"/>
        <v>4.8178782330055379</v>
      </c>
      <c r="AK74" s="11" t="s">
        <v>62</v>
      </c>
      <c r="AL74" s="10">
        <v>7.6999999999999999E-2</v>
      </c>
      <c r="AM74" s="38">
        <f>AL32</f>
        <v>8.3333333333333286</v>
      </c>
      <c r="AN74" s="36">
        <f t="shared" si="38"/>
        <v>2.1202635362000906</v>
      </c>
      <c r="AO74" s="43">
        <f>AL36</f>
        <v>14.479871085982316</v>
      </c>
      <c r="AP74" s="42" t="e">
        <f t="shared" si="39"/>
        <v>#NUM!</v>
      </c>
      <c r="AQ74" s="42">
        <f t="shared" si="40"/>
        <v>3.1273395095209069</v>
      </c>
      <c r="AR74" s="11" t="s">
        <v>62</v>
      </c>
      <c r="AS74" s="10">
        <v>2.86E-2</v>
      </c>
      <c r="AT74" s="38">
        <f>AS32</f>
        <v>14.833333333333329</v>
      </c>
      <c r="AU74" s="36">
        <f t="shared" si="34"/>
        <v>2.6968769005040847</v>
      </c>
      <c r="AV74" s="43">
        <f>AS36</f>
        <v>14.702607478493965</v>
      </c>
      <c r="AW74" s="42">
        <f t="shared" si="41"/>
        <v>-2.0346528597106297</v>
      </c>
      <c r="AX74" s="42">
        <f t="shared" si="42"/>
        <v>3.3856078543851758</v>
      </c>
    </row>
    <row r="75" spans="7:50">
      <c r="G75" s="2">
        <v>8</v>
      </c>
      <c r="N75" s="2">
        <v>2</v>
      </c>
      <c r="U75" s="2">
        <v>13</v>
      </c>
      <c r="AD75" s="16" t="s">
        <v>37</v>
      </c>
      <c r="AE75" s="10">
        <v>0.12860000000000002</v>
      </c>
      <c r="AF75" s="38">
        <f>AF32</f>
        <v>72.166666666666671</v>
      </c>
      <c r="AG75" s="36">
        <f t="shared" si="35"/>
        <v>4.2789782587744352</v>
      </c>
      <c r="AH75" s="43">
        <f>AF36</f>
        <v>16.537835408541227</v>
      </c>
      <c r="AI75" s="42">
        <f t="shared" si="36"/>
        <v>4.0187016146650931</v>
      </c>
      <c r="AJ75" s="42">
        <f t="shared" si="37"/>
        <v>4.485310644230502</v>
      </c>
      <c r="AK75" s="11" t="s">
        <v>64</v>
      </c>
      <c r="AL75" s="10">
        <v>0.1174</v>
      </c>
      <c r="AM75" s="38">
        <f>AM32</f>
        <v>5.1333333333333258</v>
      </c>
      <c r="AN75" s="36">
        <f t="shared" si="38"/>
        <v>1.6357552207514723</v>
      </c>
      <c r="AO75" s="43">
        <f>AM36</f>
        <v>14.368948001390592</v>
      </c>
      <c r="AP75" s="42" t="e">
        <f t="shared" si="39"/>
        <v>#NUM!</v>
      </c>
      <c r="AQ75" s="42">
        <f t="shared" si="40"/>
        <v>2.97053145025103</v>
      </c>
      <c r="AR75" s="11" t="s">
        <v>64</v>
      </c>
      <c r="AS75" s="10">
        <v>4.24E-2</v>
      </c>
      <c r="AT75" s="38">
        <f>AT32</f>
        <v>8.8333333333333286</v>
      </c>
      <c r="AU75" s="36">
        <f t="shared" si="34"/>
        <v>2.1785324443240661</v>
      </c>
      <c r="AV75" s="43">
        <f>AT36</f>
        <v>14.497126151988423</v>
      </c>
      <c r="AW75" s="42" t="e">
        <f t="shared" si="41"/>
        <v>#NUM!</v>
      </c>
      <c r="AX75" s="42">
        <f t="shared" si="42"/>
        <v>3.1497597808810465</v>
      </c>
    </row>
    <row r="76" spans="7:50">
      <c r="G76" s="2">
        <v>3</v>
      </c>
      <c r="N76" s="2">
        <v>7</v>
      </c>
      <c r="U76" s="2">
        <v>8</v>
      </c>
      <c r="AD76" s="16" t="s">
        <v>38</v>
      </c>
      <c r="AE76" s="10">
        <v>0.17260000000000003</v>
      </c>
      <c r="AF76" s="38">
        <f>AG32</f>
        <v>58.999999999999986</v>
      </c>
      <c r="AG76" s="36">
        <f t="shared" si="35"/>
        <v>4.0775374439057188</v>
      </c>
      <c r="AH76" s="43">
        <f>AG36</f>
        <v>16.134848413707932</v>
      </c>
      <c r="AI76" s="42">
        <f t="shared" si="36"/>
        <v>3.758059178489614</v>
      </c>
      <c r="AJ76" s="42">
        <f t="shared" si="37"/>
        <v>4.3192844779566277</v>
      </c>
      <c r="AK76" s="11" t="s">
        <v>66</v>
      </c>
      <c r="AL76" s="10">
        <v>0.15440000000000001</v>
      </c>
      <c r="AM76" s="38">
        <f>AN32</f>
        <v>3.9333333333333229</v>
      </c>
      <c r="AN76" s="36">
        <f t="shared" si="38"/>
        <v>1.3694872428035068</v>
      </c>
      <c r="AO76" s="43">
        <f>AN36</f>
        <v>14.327130440764007</v>
      </c>
      <c r="AP76" s="42" t="e">
        <f t="shared" si="39"/>
        <v>#NUM!</v>
      </c>
      <c r="AQ76" s="42">
        <f t="shared" si="40"/>
        <v>2.9047382732066844</v>
      </c>
      <c r="AR76" s="11" t="s">
        <v>66</v>
      </c>
      <c r="AS76" s="10">
        <v>5.8999999999999997E-2</v>
      </c>
      <c r="AT76" s="38">
        <f>AU32</f>
        <v>3.8333333333333286</v>
      </c>
      <c r="AU76" s="36">
        <f t="shared" si="34"/>
        <v>1.3437347467010934</v>
      </c>
      <c r="AV76" s="43">
        <f>AU36</f>
        <v>14.323640133243599</v>
      </c>
      <c r="AW76" s="42" t="e">
        <f t="shared" si="41"/>
        <v>#NUM!</v>
      </c>
      <c r="AX76" s="42">
        <f t="shared" si="42"/>
        <v>2.8990546999544735</v>
      </c>
    </row>
    <row r="77" spans="7:50">
      <c r="G77" s="2">
        <v>6</v>
      </c>
      <c r="N77" s="2">
        <v>4</v>
      </c>
      <c r="U77" s="2">
        <v>7</v>
      </c>
      <c r="AD77" s="16" t="s">
        <v>39</v>
      </c>
      <c r="AE77" s="10">
        <v>0.21540000000000004</v>
      </c>
      <c r="AF77" s="38">
        <f>AH32</f>
        <v>45.833333333333329</v>
      </c>
      <c r="AG77" s="36">
        <f t="shared" si="35"/>
        <v>3.8250116284385163</v>
      </c>
      <c r="AH77" s="43">
        <f>AH36</f>
        <v>15.721535124365772</v>
      </c>
      <c r="AI77" s="42">
        <f t="shared" si="36"/>
        <v>3.4049170620311378</v>
      </c>
      <c r="AJ77" s="42">
        <f t="shared" si="37"/>
        <v>4.1199289471092211</v>
      </c>
      <c r="AK77" s="11" t="s">
        <v>68</v>
      </c>
      <c r="AL77" s="10">
        <v>0.19400000000000001</v>
      </c>
      <c r="AM77" s="38">
        <f>AO32</f>
        <v>2.1333333333333258</v>
      </c>
      <c r="AN77" s="36">
        <f t="shared" si="38"/>
        <v>0.75768570169751293</v>
      </c>
      <c r="AO77" s="43">
        <f>AO36</f>
        <v>14.264174237111192</v>
      </c>
      <c r="AP77" s="42" t="e">
        <f t="shared" si="39"/>
        <v>#NUM!</v>
      </c>
      <c r="AQ77" s="42">
        <f t="shared" si="40"/>
        <v>2.797129345868496</v>
      </c>
      <c r="AR77" s="11" t="s">
        <v>68</v>
      </c>
      <c r="AS77" s="10">
        <v>7.4399999999999994E-2</v>
      </c>
      <c r="AT77" s="38">
        <f>AV32</f>
        <v>5.8333333333333286</v>
      </c>
      <c r="AU77" s="36">
        <f t="shared" si="34"/>
        <v>1.7635885922613579</v>
      </c>
      <c r="AV77" s="43">
        <f>AV36</f>
        <v>14.393285471589406</v>
      </c>
      <c r="AW77" s="42" t="e">
        <f t="shared" si="41"/>
        <v>#NUM!</v>
      </c>
      <c r="AX77" s="42">
        <f t="shared" si="42"/>
        <v>3.0069994995399463</v>
      </c>
    </row>
    <row r="78" spans="7:50">
      <c r="G78" s="2">
        <v>2</v>
      </c>
      <c r="N78" s="2">
        <v>8</v>
      </c>
      <c r="U78" s="2">
        <v>10</v>
      </c>
    </row>
    <row r="79" spans="7:50">
      <c r="G79" s="2">
        <v>6</v>
      </c>
      <c r="N79" s="2">
        <v>9</v>
      </c>
      <c r="U79" s="2">
        <v>14</v>
      </c>
    </row>
    <row r="80" spans="7:50">
      <c r="G80" s="2">
        <v>3</v>
      </c>
      <c r="N80" s="2">
        <v>11</v>
      </c>
      <c r="U80" s="2">
        <v>18</v>
      </c>
    </row>
    <row r="81" spans="7:50">
      <c r="G81" s="2">
        <v>7</v>
      </c>
      <c r="N81" s="2">
        <v>7</v>
      </c>
      <c r="U81" s="2">
        <v>17</v>
      </c>
    </row>
    <row r="82" spans="7:50">
      <c r="G82" s="2">
        <v>5</v>
      </c>
      <c r="N82" s="2">
        <v>3</v>
      </c>
      <c r="U82" s="2">
        <v>15</v>
      </c>
    </row>
    <row r="83" spans="7:50">
      <c r="G83" s="2">
        <v>6</v>
      </c>
      <c r="N83" s="2">
        <v>5</v>
      </c>
      <c r="U83" s="2">
        <v>15</v>
      </c>
    </row>
    <row r="84" spans="7:50">
      <c r="G84" s="2">
        <v>11</v>
      </c>
      <c r="N84" s="2">
        <v>7</v>
      </c>
      <c r="U84" s="2">
        <v>14</v>
      </c>
    </row>
    <row r="85" spans="7:50">
      <c r="G85" s="2">
        <v>8</v>
      </c>
      <c r="N85" s="2">
        <v>8</v>
      </c>
      <c r="U85" s="2">
        <v>11</v>
      </c>
    </row>
    <row r="86" spans="7:50">
      <c r="G86" s="2">
        <v>11</v>
      </c>
      <c r="N86" s="2">
        <v>9</v>
      </c>
      <c r="U86" s="2">
        <v>12</v>
      </c>
    </row>
    <row r="87" spans="7:50">
      <c r="G87" s="2">
        <v>7</v>
      </c>
      <c r="N87" s="2">
        <v>3</v>
      </c>
      <c r="U87" s="2">
        <v>13</v>
      </c>
    </row>
    <row r="88" spans="7:50">
      <c r="G88" s="2">
        <v>6</v>
      </c>
      <c r="N88" s="2">
        <v>6</v>
      </c>
      <c r="U88" s="2">
        <v>13</v>
      </c>
    </row>
    <row r="89" spans="7:50">
      <c r="G89" s="2">
        <v>3</v>
      </c>
      <c r="N89" s="2">
        <v>8</v>
      </c>
      <c r="U89" s="2">
        <v>11</v>
      </c>
    </row>
    <row r="90" spans="7:50">
      <c r="G90" s="2">
        <v>5</v>
      </c>
      <c r="N90" s="2">
        <v>8</v>
      </c>
      <c r="U90" s="2">
        <v>9</v>
      </c>
    </row>
    <row r="91" spans="7:50">
      <c r="G91" s="2">
        <v>4</v>
      </c>
      <c r="N91" s="2">
        <v>7</v>
      </c>
      <c r="U91" s="2">
        <v>16</v>
      </c>
    </row>
    <row r="92" spans="7:50">
      <c r="G92" s="2">
        <v>5</v>
      </c>
      <c r="N92" s="2">
        <v>7</v>
      </c>
      <c r="U92" s="2">
        <v>15</v>
      </c>
    </row>
    <row r="93" spans="7:50">
      <c r="G93" s="2">
        <v>5</v>
      </c>
      <c r="N93" s="2">
        <v>4</v>
      </c>
      <c r="U93" s="2">
        <v>13</v>
      </c>
    </row>
    <row r="94" spans="7:50">
      <c r="G94" s="2">
        <v>11</v>
      </c>
      <c r="N94" s="2">
        <v>5</v>
      </c>
      <c r="U94" s="2">
        <v>15</v>
      </c>
      <c r="AE94">
        <f>AE72/0.3*120</f>
        <v>0</v>
      </c>
      <c r="AG94" s="38">
        <f>AG72/6*90</f>
        <v>84.096219356136146</v>
      </c>
      <c r="AI94" s="38">
        <f>AI72/6*90</f>
        <v>82.846290640649201</v>
      </c>
      <c r="AJ94" s="38">
        <f>AJ72/6*90</f>
        <v>85.249957361101011</v>
      </c>
      <c r="AL94" s="6">
        <f>AL72/0.3*120</f>
        <v>0</v>
      </c>
      <c r="AN94" s="38">
        <f>AN72/6*90</f>
        <v>84.096219356136146</v>
      </c>
      <c r="AP94" s="38">
        <f>AP72/6*90</f>
        <v>82.846290640649201</v>
      </c>
      <c r="AQ94" s="38">
        <f>AQ72/6*90</f>
        <v>85.249957361101011</v>
      </c>
      <c r="AS94" s="6">
        <f>AS72/0.08*120</f>
        <v>0</v>
      </c>
      <c r="AU94" s="38">
        <f>AU72/6*90</f>
        <v>84.096219356136146</v>
      </c>
      <c r="AW94" s="38">
        <f>AW72/6*90</f>
        <v>82.846290640649201</v>
      </c>
      <c r="AX94" s="38">
        <f>AX72/6*90</f>
        <v>85.249957361101011</v>
      </c>
    </row>
    <row r="95" spans="7:50">
      <c r="G95" s="2">
        <v>7</v>
      </c>
      <c r="N95" s="2">
        <v>5</v>
      </c>
      <c r="U95" s="2">
        <v>16</v>
      </c>
      <c r="AE95" s="6">
        <f t="shared" ref="AE95:AE99" si="43">AE73/0.3*120</f>
        <v>17.120000000000005</v>
      </c>
      <c r="AG95" s="38">
        <f t="shared" ref="AG95:AI99" si="44">AG73/6*90</f>
        <v>76.002083483449653</v>
      </c>
      <c r="AI95" s="38">
        <f t="shared" si="44"/>
        <v>74.091707440290563</v>
      </c>
      <c r="AJ95" s="38">
        <f t="shared" ref="AJ95" si="45">AJ73/6*90</f>
        <v>77.69641354356007</v>
      </c>
      <c r="AL95" s="6">
        <f t="shared" ref="AL95:AL99" si="46">AL73/0.3*120</f>
        <v>15.200000000000001</v>
      </c>
      <c r="AN95" s="38">
        <f t="shared" ref="AN95" si="47">AN73/6*90</f>
        <v>58.171821806286964</v>
      </c>
      <c r="AP95" s="38">
        <f t="shared" ref="AP95:AQ95" si="48">AP73/6*90</f>
        <v>52.23358899173563</v>
      </c>
      <c r="AQ95" s="38">
        <f t="shared" si="48"/>
        <v>62.414661110498471</v>
      </c>
      <c r="AS95" s="6">
        <f t="shared" ref="AS95:AS99" si="49">AS73/0.08*120</f>
        <v>23.1</v>
      </c>
      <c r="AU95" s="38">
        <f t="shared" ref="AU95" si="50">AU73/6*90</f>
        <v>51.907709382278625</v>
      </c>
      <c r="AW95" s="38">
        <f t="shared" ref="AW95:AX95" si="51">AW73/6*90</f>
        <v>42.108056093809992</v>
      </c>
      <c r="AX95" s="38">
        <f t="shared" si="51"/>
        <v>57.785091551678462</v>
      </c>
    </row>
    <row r="96" spans="7:50">
      <c r="G96" s="2">
        <v>3</v>
      </c>
      <c r="N96" s="2">
        <v>6</v>
      </c>
      <c r="U96" s="2">
        <v>14</v>
      </c>
      <c r="AE96" s="6">
        <f t="shared" si="43"/>
        <v>34.320000000000007</v>
      </c>
      <c r="AG96" s="38">
        <f t="shared" si="44"/>
        <v>69.975152795161634</v>
      </c>
      <c r="AI96" s="38">
        <f t="shared" si="44"/>
        <v>67.267223349244205</v>
      </c>
      <c r="AJ96" s="38">
        <f t="shared" ref="AJ96" si="52">AJ74/6*90</f>
        <v>72.268173495083076</v>
      </c>
      <c r="AL96" s="6">
        <f t="shared" si="46"/>
        <v>30.799999999999997</v>
      </c>
      <c r="AN96" s="38">
        <f t="shared" ref="AN96" si="53">AN74/6*90</f>
        <v>31.803953043001357</v>
      </c>
      <c r="AP96" s="38" t="e">
        <f t="shared" ref="AP96:AQ96" si="54">AP74/6*90</f>
        <v>#NUM!</v>
      </c>
      <c r="AQ96" s="38">
        <f t="shared" si="54"/>
        <v>46.910092642813602</v>
      </c>
      <c r="AS96" s="6">
        <f t="shared" si="49"/>
        <v>42.9</v>
      </c>
      <c r="AU96" s="38">
        <f t="shared" ref="AU96" si="55">AU74/6*90</f>
        <v>40.453153507561268</v>
      </c>
      <c r="AW96" s="38">
        <f t="shared" ref="AW96:AX96" si="56">AW74/6*90</f>
        <v>-30.519792895659446</v>
      </c>
      <c r="AX96" s="38">
        <f t="shared" si="56"/>
        <v>50.784117815777634</v>
      </c>
    </row>
    <row r="97" spans="7:50">
      <c r="G97" s="2">
        <v>9</v>
      </c>
      <c r="N97" s="2">
        <v>3</v>
      </c>
      <c r="U97" s="2">
        <v>11</v>
      </c>
      <c r="AE97" s="6">
        <f t="shared" si="43"/>
        <v>51.440000000000012</v>
      </c>
      <c r="AG97" s="38">
        <f t="shared" si="44"/>
        <v>64.184673881616533</v>
      </c>
      <c r="AI97" s="38">
        <f t="shared" si="44"/>
        <v>60.2805242199764</v>
      </c>
      <c r="AJ97" s="38">
        <f t="shared" ref="AJ97" si="57">AJ75/6*90</f>
        <v>67.279659663457522</v>
      </c>
      <c r="AL97" s="6">
        <f t="shared" si="46"/>
        <v>46.96</v>
      </c>
      <c r="AN97" s="38">
        <f t="shared" ref="AN97" si="58">AN75/6*90</f>
        <v>24.536328311272083</v>
      </c>
      <c r="AP97" s="38" t="e">
        <f t="shared" ref="AP97:AQ97" si="59">AP75/6*90</f>
        <v>#NUM!</v>
      </c>
      <c r="AQ97" s="38">
        <f t="shared" si="59"/>
        <v>44.55797175376545</v>
      </c>
      <c r="AS97" s="6">
        <f t="shared" si="49"/>
        <v>63.6</v>
      </c>
      <c r="AU97" s="38">
        <f t="shared" ref="AU97" si="60">AU75/6*90</f>
        <v>32.677986664860995</v>
      </c>
      <c r="AW97" s="38" t="e">
        <f t="shared" ref="AW97:AX97" si="61">AW75/6*90</f>
        <v>#NUM!</v>
      </c>
      <c r="AX97" s="38">
        <f t="shared" si="61"/>
        <v>47.246396713215695</v>
      </c>
    </row>
    <row r="98" spans="7:50">
      <c r="G98" s="2">
        <v>9</v>
      </c>
      <c r="N98" s="2">
        <v>9</v>
      </c>
      <c r="U98" s="2">
        <v>12</v>
      </c>
      <c r="AE98" s="6">
        <f t="shared" si="43"/>
        <v>69.04000000000002</v>
      </c>
      <c r="AG98" s="38">
        <f t="shared" si="44"/>
        <v>61.163061658585782</v>
      </c>
      <c r="AI98" s="38">
        <f t="shared" si="44"/>
        <v>56.370887677344207</v>
      </c>
      <c r="AJ98" s="38">
        <f t="shared" ref="AJ98" si="62">AJ76/6*90</f>
        <v>64.789267169349415</v>
      </c>
      <c r="AL98" s="6">
        <f t="shared" si="46"/>
        <v>61.760000000000005</v>
      </c>
      <c r="AN98" s="38">
        <f t="shared" ref="AN98" si="63">AN76/6*90</f>
        <v>20.5423086420526</v>
      </c>
      <c r="AP98" s="38" t="e">
        <f t="shared" ref="AP98:AQ98" si="64">AP76/6*90</f>
        <v>#NUM!</v>
      </c>
      <c r="AQ98" s="38">
        <f t="shared" si="64"/>
        <v>43.571074098100269</v>
      </c>
      <c r="AS98" s="6">
        <f t="shared" si="49"/>
        <v>88.499999999999986</v>
      </c>
      <c r="AU98" s="38">
        <f t="shared" ref="AU98" si="65">AU76/6*90</f>
        <v>20.156021200516403</v>
      </c>
      <c r="AW98" s="38" t="e">
        <f t="shared" ref="AW98:AX98" si="66">AW76/6*90</f>
        <v>#NUM!</v>
      </c>
      <c r="AX98" s="38">
        <f t="shared" si="66"/>
        <v>43.4858204993171</v>
      </c>
    </row>
    <row r="99" spans="7:50">
      <c r="G99" s="2">
        <v>1</v>
      </c>
      <c r="N99" s="2">
        <v>6</v>
      </c>
      <c r="U99" s="2">
        <v>11</v>
      </c>
      <c r="AE99" s="6">
        <f t="shared" si="43"/>
        <v>86.160000000000025</v>
      </c>
      <c r="AG99" s="38">
        <f t="shared" si="44"/>
        <v>57.37517442657775</v>
      </c>
      <c r="AI99" s="38">
        <f t="shared" si="44"/>
        <v>51.073755930467073</v>
      </c>
      <c r="AJ99" s="38">
        <f t="shared" ref="AJ99" si="67">AJ77/6*90</f>
        <v>61.798934206638314</v>
      </c>
      <c r="AL99" s="6">
        <f t="shared" si="46"/>
        <v>77.600000000000009</v>
      </c>
      <c r="AN99" s="38">
        <f t="shared" ref="AN99" si="68">AN77/6*90</f>
        <v>11.365285525462694</v>
      </c>
      <c r="AP99" s="38" t="e">
        <f t="shared" ref="AP99:AQ99" si="69">AP77/6*90</f>
        <v>#NUM!</v>
      </c>
      <c r="AQ99" s="38">
        <f t="shared" si="69"/>
        <v>41.956940188027438</v>
      </c>
      <c r="AS99" s="6">
        <f t="shared" si="49"/>
        <v>111.6</v>
      </c>
      <c r="AU99" s="38">
        <f t="shared" ref="AU99" si="70">AU77/6*90</f>
        <v>26.453828883920369</v>
      </c>
      <c r="AW99" s="38" t="e">
        <f t="shared" ref="AW99:AX99" si="71">AW77/6*90</f>
        <v>#NUM!</v>
      </c>
      <c r="AX99" s="38">
        <f t="shared" si="71"/>
        <v>45.104992493099196</v>
      </c>
    </row>
    <row r="100" spans="7:50">
      <c r="G100" s="2">
        <v>4</v>
      </c>
      <c r="N100" s="2">
        <v>2</v>
      </c>
      <c r="U100" s="2">
        <v>8</v>
      </c>
    </row>
    <row r="101" spans="7:50">
      <c r="G101" s="2">
        <v>6</v>
      </c>
      <c r="N101" s="2">
        <v>6</v>
      </c>
      <c r="U101" s="2">
        <v>6</v>
      </c>
      <c r="AD101" s="16" t="s">
        <v>84</v>
      </c>
      <c r="AK101" s="11" t="s">
        <v>84</v>
      </c>
    </row>
    <row r="102" spans="7:50">
      <c r="G102" s="2">
        <v>11</v>
      </c>
      <c r="N102" s="2">
        <v>5</v>
      </c>
      <c r="U102" s="2">
        <v>5</v>
      </c>
      <c r="AD102" s="16">
        <f>2700*1000/POWER(100,3)</f>
        <v>2.7</v>
      </c>
      <c r="AK102" s="11">
        <f>8920*1000/POWER(100,3)</f>
        <v>8.92</v>
      </c>
    </row>
    <row r="103" spans="7:50">
      <c r="G103" s="2">
        <v>6</v>
      </c>
      <c r="N103" s="2">
        <v>9</v>
      </c>
      <c r="U103" s="2">
        <v>15</v>
      </c>
    </row>
    <row r="104" spans="7:50">
      <c r="G104" s="2">
        <v>7</v>
      </c>
      <c r="N104" s="2">
        <v>4</v>
      </c>
      <c r="U104" s="2">
        <v>17</v>
      </c>
    </row>
    <row r="105" spans="7:50">
      <c r="G105" s="2">
        <v>7</v>
      </c>
      <c r="N105" s="2">
        <v>6</v>
      </c>
      <c r="U105" s="2">
        <v>12</v>
      </c>
    </row>
    <row r="106" spans="7:50">
      <c r="N106" s="2">
        <v>2</v>
      </c>
      <c r="U106" s="2">
        <v>21</v>
      </c>
    </row>
    <row r="107" spans="7:50">
      <c r="N107" s="2">
        <v>3</v>
      </c>
      <c r="U107" s="2">
        <v>14</v>
      </c>
    </row>
    <row r="108" spans="7:50">
      <c r="N108" s="2">
        <v>8</v>
      </c>
      <c r="U108" s="2">
        <v>12</v>
      </c>
    </row>
    <row r="109" spans="7:50">
      <c r="N109" s="2">
        <v>4</v>
      </c>
      <c r="U109" s="2">
        <v>12</v>
      </c>
    </row>
    <row r="110" spans="7:50">
      <c r="N110" s="2">
        <v>5</v>
      </c>
      <c r="U110" s="2">
        <v>9</v>
      </c>
    </row>
    <row r="111" spans="7:50">
      <c r="N111" s="2">
        <v>15</v>
      </c>
      <c r="U111" s="2">
        <v>13</v>
      </c>
    </row>
    <row r="112" spans="7:50">
      <c r="N112" s="2">
        <v>8</v>
      </c>
      <c r="U112" s="2">
        <v>10</v>
      </c>
    </row>
    <row r="113" spans="14:21">
      <c r="N113" s="2">
        <v>6</v>
      </c>
      <c r="U113" s="2">
        <v>12</v>
      </c>
    </row>
    <row r="114" spans="14:21">
      <c r="N114" s="2">
        <v>3</v>
      </c>
      <c r="U114" s="2">
        <v>12</v>
      </c>
    </row>
    <row r="115" spans="14:21">
      <c r="N115" s="2">
        <v>4</v>
      </c>
      <c r="U115" s="2">
        <v>13</v>
      </c>
    </row>
    <row r="116" spans="14:21">
      <c r="N116" s="2">
        <v>7</v>
      </c>
      <c r="U116" s="2">
        <v>13</v>
      </c>
    </row>
    <row r="117" spans="14:21">
      <c r="N117" s="2">
        <v>6</v>
      </c>
      <c r="U117" s="2">
        <v>13</v>
      </c>
    </row>
    <row r="118" spans="14:21">
      <c r="N118" s="2">
        <v>6</v>
      </c>
      <c r="U118" s="2">
        <v>9</v>
      </c>
    </row>
    <row r="119" spans="14:21">
      <c r="N119" s="2">
        <v>2</v>
      </c>
      <c r="U119" s="2">
        <v>7</v>
      </c>
    </row>
    <row r="120" spans="14:21">
      <c r="N120" s="2">
        <v>5</v>
      </c>
      <c r="U120" s="2">
        <v>10</v>
      </c>
    </row>
    <row r="121" spans="14:21">
      <c r="N121" s="2">
        <v>7</v>
      </c>
      <c r="U121" s="2">
        <v>5</v>
      </c>
    </row>
    <row r="122" spans="14:21">
      <c r="N122" s="2">
        <v>7</v>
      </c>
      <c r="U122" s="2">
        <v>15</v>
      </c>
    </row>
    <row r="123" spans="14:21">
      <c r="N123" s="2">
        <v>5</v>
      </c>
      <c r="U123" s="2">
        <v>7</v>
      </c>
    </row>
    <row r="124" spans="14:21">
      <c r="N124" s="2">
        <v>9</v>
      </c>
      <c r="U124" s="2">
        <v>14</v>
      </c>
    </row>
    <row r="125" spans="14:21">
      <c r="N125" s="2">
        <v>3</v>
      </c>
      <c r="U125" s="2">
        <v>12</v>
      </c>
    </row>
    <row r="126" spans="14:21">
      <c r="N126" s="2">
        <v>4</v>
      </c>
      <c r="U126" s="2">
        <v>4</v>
      </c>
    </row>
    <row r="127" spans="14:21">
      <c r="N127" s="2">
        <v>4</v>
      </c>
      <c r="U127" s="2">
        <v>13</v>
      </c>
    </row>
    <row r="128" spans="14:21">
      <c r="N128" s="2">
        <v>5</v>
      </c>
      <c r="U128" s="2">
        <v>14</v>
      </c>
    </row>
    <row r="129" spans="14:21">
      <c r="N129" s="2">
        <v>4</v>
      </c>
      <c r="U129" s="2">
        <v>13</v>
      </c>
    </row>
    <row r="130" spans="14:21">
      <c r="N130" s="2">
        <v>2</v>
      </c>
      <c r="U130" s="2">
        <v>10</v>
      </c>
    </row>
    <row r="131" spans="14:21">
      <c r="N131" s="2">
        <v>4</v>
      </c>
      <c r="U131" s="2">
        <v>7</v>
      </c>
    </row>
    <row r="132" spans="14:21">
      <c r="N132" s="2">
        <v>7</v>
      </c>
      <c r="U132" s="2">
        <v>6</v>
      </c>
    </row>
    <row r="133" spans="14:21">
      <c r="N133" s="2">
        <v>6</v>
      </c>
      <c r="U133" s="2">
        <v>16</v>
      </c>
    </row>
    <row r="134" spans="14:21">
      <c r="N134" s="2">
        <v>9</v>
      </c>
      <c r="U134" s="2">
        <v>17</v>
      </c>
    </row>
    <row r="135" spans="14:21">
      <c r="N135" s="2">
        <v>7</v>
      </c>
      <c r="U135" s="2">
        <v>16</v>
      </c>
    </row>
    <row r="136" spans="14:21">
      <c r="N136" s="2">
        <v>5</v>
      </c>
      <c r="U136" s="2">
        <v>16</v>
      </c>
    </row>
    <row r="137" spans="14:21">
      <c r="N137" s="2">
        <v>9</v>
      </c>
      <c r="U137" s="2">
        <v>12</v>
      </c>
    </row>
    <row r="138" spans="14:21">
      <c r="N138" s="2">
        <v>5</v>
      </c>
      <c r="U138" s="2">
        <v>14</v>
      </c>
    </row>
    <row r="139" spans="14:21">
      <c r="N139" s="2">
        <v>8</v>
      </c>
      <c r="U139" s="2">
        <v>15</v>
      </c>
    </row>
    <row r="140" spans="14:21">
      <c r="N140" s="2">
        <v>5</v>
      </c>
      <c r="U140" s="2">
        <v>14</v>
      </c>
    </row>
    <row r="141" spans="14:21">
      <c r="N141" s="2">
        <v>5</v>
      </c>
      <c r="U141" s="2">
        <v>22</v>
      </c>
    </row>
    <row r="142" spans="14:21">
      <c r="N142" s="2">
        <v>6</v>
      </c>
      <c r="U142" s="2">
        <v>9</v>
      </c>
    </row>
    <row r="143" spans="14:21">
      <c r="N143" s="2">
        <v>4</v>
      </c>
      <c r="U143" s="2">
        <v>15</v>
      </c>
    </row>
    <row r="144" spans="14:21">
      <c r="N144" s="2">
        <v>9</v>
      </c>
      <c r="U144" s="2">
        <v>14</v>
      </c>
    </row>
    <row r="145" spans="14:21">
      <c r="N145" s="2">
        <v>3</v>
      </c>
      <c r="U145" s="2">
        <v>16</v>
      </c>
    </row>
    <row r="146" spans="14:21">
      <c r="N146" s="2">
        <v>5</v>
      </c>
      <c r="U146" s="2">
        <v>13</v>
      </c>
    </row>
    <row r="147" spans="14:21">
      <c r="N147" s="2">
        <v>7</v>
      </c>
      <c r="U147" s="2">
        <v>16</v>
      </c>
    </row>
    <row r="148" spans="14:21">
      <c r="N148" s="2">
        <v>9</v>
      </c>
      <c r="U148" s="2">
        <v>20</v>
      </c>
    </row>
    <row r="149" spans="14:21">
      <c r="N149" s="2">
        <v>4</v>
      </c>
      <c r="U149" s="2">
        <v>10</v>
      </c>
    </row>
    <row r="150" spans="14:21">
      <c r="N150" s="2">
        <v>2</v>
      </c>
      <c r="U150" s="2">
        <v>19</v>
      </c>
    </row>
    <row r="151" spans="14:21">
      <c r="N151" s="2">
        <v>3</v>
      </c>
      <c r="U151" s="2">
        <v>19</v>
      </c>
    </row>
    <row r="152" spans="14:21">
      <c r="N152" s="2">
        <v>10</v>
      </c>
      <c r="U152" s="2">
        <v>18</v>
      </c>
    </row>
    <row r="153" spans="14:21">
      <c r="N153" s="2">
        <v>7</v>
      </c>
      <c r="U153" s="2">
        <v>13</v>
      </c>
    </row>
    <row r="154" spans="14:21">
      <c r="N154" s="2">
        <v>3</v>
      </c>
      <c r="U154" s="2">
        <v>19</v>
      </c>
    </row>
    <row r="155" spans="14:21">
      <c r="N155" s="2">
        <v>5</v>
      </c>
      <c r="U155" s="2">
        <v>14</v>
      </c>
    </row>
    <row r="156" spans="14:21">
      <c r="N156" s="2">
        <v>7</v>
      </c>
      <c r="U156" s="2">
        <v>13</v>
      </c>
    </row>
    <row r="157" spans="14:21">
      <c r="N157" s="2">
        <v>3</v>
      </c>
      <c r="U157" s="2">
        <v>14</v>
      </c>
    </row>
    <row r="158" spans="14:21">
      <c r="N158" s="2">
        <v>12</v>
      </c>
      <c r="U158" s="2">
        <v>11</v>
      </c>
    </row>
    <row r="159" spans="14:21">
      <c r="N159" s="2">
        <v>6</v>
      </c>
      <c r="U159" s="2">
        <v>9</v>
      </c>
    </row>
    <row r="160" spans="14:21">
      <c r="N160" s="2">
        <v>5</v>
      </c>
      <c r="U160" s="2">
        <v>13</v>
      </c>
    </row>
    <row r="161" spans="14:21">
      <c r="N161" s="2">
        <v>8</v>
      </c>
      <c r="U161" s="2">
        <v>19</v>
      </c>
    </row>
    <row r="162" spans="14:21">
      <c r="N162" s="2">
        <v>8</v>
      </c>
      <c r="U162" s="2">
        <v>14</v>
      </c>
    </row>
    <row r="163" spans="14:21">
      <c r="N163" s="2">
        <v>6</v>
      </c>
      <c r="U163" s="2">
        <v>18</v>
      </c>
    </row>
    <row r="164" spans="14:21">
      <c r="N164" s="2">
        <v>9</v>
      </c>
      <c r="U164" s="2">
        <v>5</v>
      </c>
    </row>
    <row r="165" spans="14:21">
      <c r="N165" s="2">
        <v>4</v>
      </c>
      <c r="U165" s="2">
        <v>14</v>
      </c>
    </row>
    <row r="166" spans="14:21">
      <c r="N166" s="2">
        <v>10</v>
      </c>
      <c r="U166" s="2">
        <v>13</v>
      </c>
    </row>
    <row r="167" spans="14:21">
      <c r="N167" s="2">
        <v>5</v>
      </c>
      <c r="U167" s="2">
        <v>15</v>
      </c>
    </row>
    <row r="168" spans="14:21">
      <c r="N168" s="2">
        <v>6</v>
      </c>
      <c r="U168" s="2">
        <v>14</v>
      </c>
    </row>
    <row r="169" spans="14:21">
      <c r="N169" s="2">
        <v>8</v>
      </c>
      <c r="U169" s="2">
        <v>15</v>
      </c>
    </row>
    <row r="170" spans="14:21">
      <c r="N170" s="2">
        <v>7</v>
      </c>
      <c r="U170" s="2">
        <v>10</v>
      </c>
    </row>
    <row r="171" spans="14:21">
      <c r="N171" s="2">
        <v>3</v>
      </c>
      <c r="U171" s="2">
        <v>14</v>
      </c>
    </row>
    <row r="172" spans="14:21">
      <c r="N172" s="2">
        <v>6</v>
      </c>
      <c r="U172" s="2">
        <v>5</v>
      </c>
    </row>
    <row r="173" spans="14:21">
      <c r="N173" s="2">
        <v>7</v>
      </c>
      <c r="U173" s="2">
        <v>9</v>
      </c>
    </row>
    <row r="174" spans="14:21">
      <c r="N174" s="2">
        <v>7</v>
      </c>
      <c r="U174" s="2">
        <v>14</v>
      </c>
    </row>
    <row r="175" spans="14:21">
      <c r="N175" s="2">
        <v>10</v>
      </c>
      <c r="U175" s="2">
        <v>12</v>
      </c>
    </row>
    <row r="176" spans="14:21">
      <c r="N176" s="2">
        <v>2</v>
      </c>
      <c r="U176" s="2">
        <v>5</v>
      </c>
    </row>
    <row r="177" spans="14:21">
      <c r="N177" s="2">
        <v>7</v>
      </c>
      <c r="U177" s="2">
        <v>10</v>
      </c>
    </row>
    <row r="178" spans="14:21">
      <c r="N178" s="2">
        <v>9</v>
      </c>
      <c r="U178" s="2">
        <v>11</v>
      </c>
    </row>
    <row r="179" spans="14:21">
      <c r="N179" s="2">
        <v>12</v>
      </c>
      <c r="U179" s="2">
        <v>21</v>
      </c>
    </row>
    <row r="180" spans="14:21">
      <c r="N180" s="2">
        <v>9</v>
      </c>
      <c r="U180" s="2">
        <v>17</v>
      </c>
    </row>
    <row r="181" spans="14:21">
      <c r="N181" s="2">
        <v>4</v>
      </c>
      <c r="U181" s="2">
        <v>13</v>
      </c>
    </row>
    <row r="182" spans="14:21">
      <c r="N182" s="2">
        <v>9</v>
      </c>
      <c r="U182" s="2">
        <v>9</v>
      </c>
    </row>
    <row r="183" spans="14:21">
      <c r="N183" s="2">
        <v>4</v>
      </c>
      <c r="U183" s="2">
        <v>16</v>
      </c>
    </row>
    <row r="184" spans="14:21">
      <c r="N184" s="2">
        <v>9</v>
      </c>
      <c r="U184" s="2">
        <v>16</v>
      </c>
    </row>
    <row r="185" spans="14:21">
      <c r="N185" s="2">
        <v>6</v>
      </c>
      <c r="U185" s="2">
        <v>14</v>
      </c>
    </row>
    <row r="186" spans="14:21">
      <c r="N186" s="2">
        <v>4</v>
      </c>
      <c r="U186" s="2">
        <v>8</v>
      </c>
    </row>
    <row r="187" spans="14:21">
      <c r="N187" s="2">
        <v>8</v>
      </c>
      <c r="U187" s="2">
        <v>15</v>
      </c>
    </row>
    <row r="188" spans="14:21">
      <c r="N188" s="2">
        <v>7</v>
      </c>
      <c r="U188" s="2">
        <v>17</v>
      </c>
    </row>
    <row r="189" spans="14:21">
      <c r="N189" s="2">
        <v>2</v>
      </c>
      <c r="U189" s="2">
        <v>21</v>
      </c>
    </row>
    <row r="190" spans="14:21">
      <c r="N190" s="2">
        <v>7</v>
      </c>
      <c r="U190" s="2">
        <v>19</v>
      </c>
    </row>
    <row r="191" spans="14:21">
      <c r="N191" s="2">
        <v>3</v>
      </c>
      <c r="U191" s="2">
        <v>17</v>
      </c>
    </row>
    <row r="192" spans="14:21">
      <c r="N192" s="2">
        <v>6</v>
      </c>
      <c r="U192" s="2">
        <v>19</v>
      </c>
    </row>
    <row r="193" spans="14:21">
      <c r="N193" s="2">
        <v>7</v>
      </c>
      <c r="U193" s="2">
        <v>10</v>
      </c>
    </row>
    <row r="194" spans="14:21">
      <c r="N194" s="2">
        <v>7</v>
      </c>
      <c r="U194" s="2">
        <v>13</v>
      </c>
    </row>
    <row r="195" spans="14:21">
      <c r="N195" s="2">
        <v>11</v>
      </c>
      <c r="U195" s="2">
        <v>12</v>
      </c>
    </row>
    <row r="196" spans="14:21">
      <c r="N196" s="2">
        <v>6</v>
      </c>
      <c r="U196" s="2">
        <v>11</v>
      </c>
    </row>
    <row r="197" spans="14:21">
      <c r="N197" s="2">
        <v>7</v>
      </c>
      <c r="U197" s="2">
        <v>15</v>
      </c>
    </row>
    <row r="198" spans="14:21">
      <c r="N198" s="2">
        <v>4</v>
      </c>
      <c r="U198" s="2">
        <v>8</v>
      </c>
    </row>
    <row r="199" spans="14:21">
      <c r="N199" s="2">
        <v>3</v>
      </c>
      <c r="U199" s="2">
        <v>7</v>
      </c>
    </row>
    <row r="200" spans="14:21">
      <c r="N200" s="2">
        <v>7</v>
      </c>
      <c r="U200" s="2">
        <v>18</v>
      </c>
    </row>
    <row r="201" spans="14:21">
      <c r="N201" s="2">
        <v>5</v>
      </c>
      <c r="U201" s="2">
        <v>13</v>
      </c>
    </row>
    <row r="202" spans="14:21">
      <c r="N202" s="2">
        <v>4</v>
      </c>
      <c r="U202" s="2">
        <v>16</v>
      </c>
    </row>
    <row r="203" spans="14:21">
      <c r="N203" s="2">
        <v>6</v>
      </c>
      <c r="U203" s="2">
        <v>13</v>
      </c>
    </row>
    <row r="204" spans="14:21">
      <c r="N204" s="2">
        <v>6</v>
      </c>
      <c r="U204" s="2">
        <v>17</v>
      </c>
    </row>
    <row r="205" spans="14:21">
      <c r="N205" s="2">
        <v>6</v>
      </c>
      <c r="U205" s="2">
        <v>10</v>
      </c>
    </row>
    <row r="206" spans="14:21">
      <c r="N206" s="2">
        <v>6</v>
      </c>
      <c r="U206" s="2">
        <v>13</v>
      </c>
    </row>
    <row r="207" spans="14:21">
      <c r="N207" s="2">
        <v>10</v>
      </c>
      <c r="U207" s="2">
        <v>8</v>
      </c>
    </row>
    <row r="208" spans="14:21">
      <c r="N208" s="2">
        <v>4</v>
      </c>
      <c r="U208" s="2">
        <v>7</v>
      </c>
    </row>
    <row r="209" spans="14:21">
      <c r="N209" s="2">
        <v>8</v>
      </c>
      <c r="U209" s="2">
        <v>14</v>
      </c>
    </row>
    <row r="210" spans="14:21">
      <c r="N210" s="2">
        <v>4</v>
      </c>
      <c r="U210" s="2">
        <v>14</v>
      </c>
    </row>
    <row r="211" spans="14:21">
      <c r="N211" s="2">
        <v>6</v>
      </c>
      <c r="U211" s="2">
        <v>9</v>
      </c>
    </row>
    <row r="212" spans="14:21">
      <c r="N212" s="2">
        <v>6</v>
      </c>
      <c r="U212" s="2">
        <v>11</v>
      </c>
    </row>
    <row r="213" spans="14:21">
      <c r="N213" s="2">
        <v>3</v>
      </c>
      <c r="U213" s="2">
        <v>15</v>
      </c>
    </row>
    <row r="214" spans="14:21">
      <c r="N214" s="2">
        <v>3</v>
      </c>
      <c r="U214" s="2">
        <v>16</v>
      </c>
    </row>
    <row r="215" spans="14:21">
      <c r="N215" s="2">
        <v>9</v>
      </c>
      <c r="U215" s="2">
        <v>11</v>
      </c>
    </row>
    <row r="216" spans="14:21">
      <c r="N216" s="2">
        <v>2</v>
      </c>
      <c r="U216" s="2">
        <v>18</v>
      </c>
    </row>
    <row r="217" spans="14:21">
      <c r="N217" s="2">
        <v>3</v>
      </c>
      <c r="U217" s="2">
        <v>9</v>
      </c>
    </row>
    <row r="218" spans="14:21">
      <c r="N218" s="2">
        <v>4</v>
      </c>
      <c r="U218" s="2">
        <v>15</v>
      </c>
    </row>
    <row r="219" spans="14:21">
      <c r="N219" s="2">
        <v>5</v>
      </c>
      <c r="U219" s="2">
        <v>11</v>
      </c>
    </row>
    <row r="220" spans="14:21">
      <c r="N220" s="2">
        <v>9</v>
      </c>
      <c r="U220" s="2">
        <v>15</v>
      </c>
    </row>
    <row r="221" spans="14:21">
      <c r="N221" s="2">
        <v>10</v>
      </c>
      <c r="U221" s="2">
        <v>16</v>
      </c>
    </row>
    <row r="222" spans="14:21">
      <c r="N222" s="2">
        <v>8</v>
      </c>
      <c r="U222" s="2">
        <v>18</v>
      </c>
    </row>
    <row r="223" spans="14:21">
      <c r="N223" s="2">
        <v>7</v>
      </c>
      <c r="U223" s="2">
        <v>18</v>
      </c>
    </row>
    <row r="224" spans="14:21">
      <c r="N224" s="2">
        <v>6</v>
      </c>
      <c r="U224" s="2">
        <v>17</v>
      </c>
    </row>
    <row r="225" spans="14:21">
      <c r="N225" s="2">
        <v>4</v>
      </c>
      <c r="U225" s="2">
        <v>16</v>
      </c>
    </row>
    <row r="226" spans="14:21">
      <c r="N226" s="2">
        <v>7</v>
      </c>
      <c r="U226" s="2">
        <v>9</v>
      </c>
    </row>
    <row r="227" spans="14:21">
      <c r="N227" s="2">
        <v>4</v>
      </c>
      <c r="U227" s="2">
        <v>9</v>
      </c>
    </row>
    <row r="228" spans="14:21">
      <c r="N228" s="2">
        <v>6</v>
      </c>
      <c r="U228" s="2">
        <v>6</v>
      </c>
    </row>
    <row r="229" spans="14:21">
      <c r="N229" s="2">
        <v>11</v>
      </c>
      <c r="U229" s="2">
        <v>11</v>
      </c>
    </row>
    <row r="230" spans="14:21">
      <c r="N230" s="2">
        <v>4</v>
      </c>
      <c r="U230" s="2">
        <v>7</v>
      </c>
    </row>
    <row r="231" spans="14:21">
      <c r="N231" s="2">
        <v>4</v>
      </c>
      <c r="U231" s="2">
        <v>13</v>
      </c>
    </row>
    <row r="232" spans="14:21">
      <c r="N232" s="2">
        <v>5</v>
      </c>
      <c r="U232" s="2">
        <v>15</v>
      </c>
    </row>
    <row r="233" spans="14:21">
      <c r="N233" s="2">
        <v>9</v>
      </c>
      <c r="U233" s="2">
        <v>7</v>
      </c>
    </row>
    <row r="234" spans="14:21">
      <c r="N234" s="2">
        <v>9</v>
      </c>
      <c r="U234" s="2">
        <v>9</v>
      </c>
    </row>
    <row r="235" spans="14:21">
      <c r="N235" s="2">
        <v>8</v>
      </c>
      <c r="U235" s="2">
        <v>19</v>
      </c>
    </row>
    <row r="236" spans="14:21">
      <c r="N236" s="2">
        <v>4</v>
      </c>
      <c r="U236" s="2">
        <v>11</v>
      </c>
    </row>
    <row r="237" spans="14:21">
      <c r="N237" s="2">
        <v>11</v>
      </c>
      <c r="U237" s="2">
        <v>11</v>
      </c>
    </row>
    <row r="238" spans="14:21">
      <c r="N238" s="2">
        <v>5</v>
      </c>
      <c r="U238" s="2">
        <v>12</v>
      </c>
    </row>
    <row r="239" spans="14:21">
      <c r="N239" s="2">
        <v>6</v>
      </c>
      <c r="U239" s="2">
        <v>10</v>
      </c>
    </row>
    <row r="240" spans="14:21">
      <c r="N240" s="2">
        <v>6</v>
      </c>
      <c r="U240" s="2">
        <v>12</v>
      </c>
    </row>
    <row r="241" spans="14:21">
      <c r="N241" s="2">
        <v>8</v>
      </c>
      <c r="U241" s="2">
        <v>10</v>
      </c>
    </row>
    <row r="242" spans="14:21">
      <c r="N242" s="2">
        <v>9</v>
      </c>
      <c r="U242" s="2">
        <v>16</v>
      </c>
    </row>
    <row r="243" spans="14:21">
      <c r="N243" s="2">
        <v>8</v>
      </c>
      <c r="U243" s="2">
        <v>16</v>
      </c>
    </row>
    <row r="244" spans="14:21">
      <c r="N244" s="2">
        <v>6</v>
      </c>
      <c r="U244" s="2">
        <v>13</v>
      </c>
    </row>
    <row r="245" spans="14:21">
      <c r="N245" s="2">
        <v>3</v>
      </c>
      <c r="U245" s="2">
        <v>15</v>
      </c>
    </row>
    <row r="246" spans="14:21">
      <c r="N246" s="2">
        <v>7</v>
      </c>
      <c r="U246" s="2">
        <v>14</v>
      </c>
    </row>
    <row r="247" spans="14:21">
      <c r="N247" s="2">
        <v>4</v>
      </c>
      <c r="U247" s="2">
        <v>10</v>
      </c>
    </row>
    <row r="248" spans="14:21">
      <c r="N248" s="2">
        <v>10</v>
      </c>
      <c r="U248" s="2">
        <v>15</v>
      </c>
    </row>
    <row r="249" spans="14:21">
      <c r="N249" s="2">
        <v>3</v>
      </c>
      <c r="U249" s="2">
        <v>12</v>
      </c>
    </row>
    <row r="250" spans="14:21">
      <c r="N250" s="2">
        <v>7</v>
      </c>
      <c r="U250" s="2">
        <v>15</v>
      </c>
    </row>
    <row r="251" spans="14:21">
      <c r="N251" s="2">
        <v>5</v>
      </c>
      <c r="U251" s="2">
        <v>19</v>
      </c>
    </row>
    <row r="252" spans="14:21">
      <c r="N252" s="2">
        <v>8</v>
      </c>
      <c r="U252" s="2">
        <v>11</v>
      </c>
    </row>
    <row r="253" spans="14:21">
      <c r="N253" s="2">
        <v>8</v>
      </c>
      <c r="U253" s="2">
        <v>18</v>
      </c>
    </row>
    <row r="254" spans="14:21">
      <c r="N254" s="2">
        <v>9</v>
      </c>
      <c r="U254" s="2">
        <v>12</v>
      </c>
    </row>
    <row r="255" spans="14:21">
      <c r="N255" s="2">
        <v>2</v>
      </c>
      <c r="U255" s="2">
        <v>10</v>
      </c>
    </row>
    <row r="256" spans="14:21">
      <c r="N256" s="2">
        <v>4</v>
      </c>
      <c r="U256" s="2">
        <v>16</v>
      </c>
    </row>
    <row r="257" spans="14:21">
      <c r="N257" s="2">
        <v>9</v>
      </c>
      <c r="U257" s="2">
        <v>11</v>
      </c>
    </row>
    <row r="258" spans="14:21">
      <c r="N258" s="2">
        <v>7</v>
      </c>
      <c r="U258" s="2">
        <v>15</v>
      </c>
    </row>
    <row r="259" spans="14:21">
      <c r="N259" s="2">
        <v>5</v>
      </c>
      <c r="U259" s="2">
        <v>10</v>
      </c>
    </row>
    <row r="260" spans="14:21">
      <c r="N260" s="2">
        <v>10</v>
      </c>
      <c r="U260" s="2">
        <v>19</v>
      </c>
    </row>
    <row r="261" spans="14:21">
      <c r="N261" s="2">
        <v>7</v>
      </c>
      <c r="U261" s="2">
        <v>7</v>
      </c>
    </row>
    <row r="262" spans="14:21">
      <c r="N262" s="2">
        <v>1</v>
      </c>
      <c r="U262" s="2">
        <v>18</v>
      </c>
    </row>
    <row r="263" spans="14:21">
      <c r="N263" s="2">
        <v>6</v>
      </c>
      <c r="U263" s="2">
        <v>8</v>
      </c>
    </row>
    <row r="264" spans="14:21">
      <c r="N264" s="2">
        <v>3</v>
      </c>
      <c r="U264" s="2">
        <v>13</v>
      </c>
    </row>
    <row r="265" spans="14:21">
      <c r="N265" s="2">
        <v>5</v>
      </c>
      <c r="U265" s="2">
        <v>9</v>
      </c>
    </row>
    <row r="266" spans="14:21">
      <c r="N266" s="2">
        <v>7</v>
      </c>
      <c r="U266" s="2">
        <v>15</v>
      </c>
    </row>
    <row r="267" spans="14:21">
      <c r="N267" s="2">
        <v>7</v>
      </c>
      <c r="U267" s="2">
        <v>15</v>
      </c>
    </row>
    <row r="268" spans="14:21">
      <c r="N268" s="2">
        <v>8</v>
      </c>
      <c r="U268" s="2">
        <v>12</v>
      </c>
    </row>
    <row r="269" spans="14:21">
      <c r="N269" s="2">
        <v>5</v>
      </c>
      <c r="U269" s="2">
        <v>9</v>
      </c>
    </row>
    <row r="270" spans="14:21">
      <c r="N270" s="2">
        <v>6</v>
      </c>
      <c r="U270" s="2">
        <v>20</v>
      </c>
    </row>
    <row r="271" spans="14:21">
      <c r="N271" s="2">
        <v>7</v>
      </c>
      <c r="U271" s="2">
        <v>12</v>
      </c>
    </row>
    <row r="272" spans="14:21">
      <c r="N272" s="2">
        <v>5</v>
      </c>
      <c r="U272" s="2">
        <v>10</v>
      </c>
    </row>
    <row r="273" spans="14:21">
      <c r="N273" s="2">
        <v>8</v>
      </c>
      <c r="U273" s="2">
        <v>5</v>
      </c>
    </row>
    <row r="274" spans="14:21">
      <c r="N274" s="2">
        <v>6</v>
      </c>
      <c r="U274" s="2">
        <v>11</v>
      </c>
    </row>
    <row r="275" spans="14:21">
      <c r="N275" s="2">
        <v>5</v>
      </c>
      <c r="U275" s="2">
        <v>12</v>
      </c>
    </row>
    <row r="276" spans="14:21">
      <c r="N276" s="2">
        <v>10</v>
      </c>
      <c r="U276" s="2">
        <v>6</v>
      </c>
    </row>
    <row r="277" spans="14:21">
      <c r="N277" s="2">
        <v>5</v>
      </c>
      <c r="U277" s="2">
        <v>12</v>
      </c>
    </row>
    <row r="278" spans="14:21">
      <c r="N278" s="2">
        <v>4</v>
      </c>
      <c r="U278" s="2">
        <v>10</v>
      </c>
    </row>
    <row r="279" spans="14:21">
      <c r="N279" s="2">
        <v>13</v>
      </c>
      <c r="U279" s="2">
        <v>12</v>
      </c>
    </row>
    <row r="280" spans="14:21">
      <c r="N280" s="2">
        <v>8</v>
      </c>
      <c r="U280" s="2">
        <v>11</v>
      </c>
    </row>
    <row r="281" spans="14:21">
      <c r="N281" s="2">
        <v>3</v>
      </c>
      <c r="U281" s="2">
        <v>16</v>
      </c>
    </row>
    <row r="282" spans="14:21">
      <c r="N282" s="2">
        <v>4</v>
      </c>
      <c r="U282" s="2">
        <v>18</v>
      </c>
    </row>
    <row r="283" spans="14:21">
      <c r="N283" s="2">
        <v>4</v>
      </c>
      <c r="U283" s="2">
        <v>13</v>
      </c>
    </row>
    <row r="284" spans="14:21">
      <c r="N284" s="2">
        <v>7</v>
      </c>
      <c r="U284" s="2">
        <v>8</v>
      </c>
    </row>
    <row r="285" spans="14:21">
      <c r="N285" s="2">
        <v>6</v>
      </c>
      <c r="U285" s="2">
        <v>15</v>
      </c>
    </row>
    <row r="286" spans="14:21">
      <c r="N286" s="2">
        <v>7</v>
      </c>
      <c r="U286" s="2">
        <v>11</v>
      </c>
    </row>
    <row r="287" spans="14:21">
      <c r="N287" s="2">
        <v>5</v>
      </c>
      <c r="U287" s="2">
        <v>9</v>
      </c>
    </row>
    <row r="288" spans="14:21">
      <c r="N288" s="2">
        <v>6</v>
      </c>
      <c r="U288" s="2">
        <v>9</v>
      </c>
    </row>
    <row r="289" spans="14:21">
      <c r="N289" s="2">
        <v>4</v>
      </c>
      <c r="U289" s="2">
        <v>14</v>
      </c>
    </row>
    <row r="290" spans="14:21">
      <c r="N290" s="2">
        <v>8</v>
      </c>
      <c r="U290" s="2">
        <v>13</v>
      </c>
    </row>
    <row r="291" spans="14:21">
      <c r="N291" s="2">
        <v>6</v>
      </c>
      <c r="U291" s="2">
        <v>11</v>
      </c>
    </row>
    <row r="292" spans="14:21">
      <c r="N292" s="2">
        <v>3</v>
      </c>
      <c r="U292" s="2">
        <v>11</v>
      </c>
    </row>
    <row r="293" spans="14:21">
      <c r="N293" s="2">
        <v>4</v>
      </c>
      <c r="U293" s="2">
        <v>18</v>
      </c>
    </row>
    <row r="294" spans="14:21">
      <c r="N294" s="2">
        <v>5</v>
      </c>
      <c r="U294" s="2">
        <v>20</v>
      </c>
    </row>
    <row r="295" spans="14:21">
      <c r="N295" s="2">
        <v>4</v>
      </c>
      <c r="U295" s="2">
        <v>16</v>
      </c>
    </row>
    <row r="296" spans="14:21">
      <c r="N296" s="2">
        <v>5</v>
      </c>
      <c r="U296" s="2">
        <v>11</v>
      </c>
    </row>
    <row r="297" spans="14:21">
      <c r="N297" s="2">
        <v>3</v>
      </c>
      <c r="U297" s="2">
        <v>9</v>
      </c>
    </row>
    <row r="298" spans="14:21">
      <c r="N298" s="2">
        <v>6</v>
      </c>
      <c r="U298" s="2">
        <v>9</v>
      </c>
    </row>
    <row r="299" spans="14:21">
      <c r="N299" s="2">
        <v>6</v>
      </c>
      <c r="U299" s="2">
        <v>13</v>
      </c>
    </row>
    <row r="300" spans="14:21">
      <c r="N300" s="2">
        <v>5</v>
      </c>
      <c r="U300" s="2">
        <v>12</v>
      </c>
    </row>
    <row r="301" spans="14:21">
      <c r="N301" s="2">
        <v>8</v>
      </c>
      <c r="U301" s="2">
        <v>8</v>
      </c>
    </row>
    <row r="302" spans="14:21">
      <c r="N302" s="2">
        <v>5</v>
      </c>
      <c r="U302" s="2">
        <v>8</v>
      </c>
    </row>
    <row r="303" spans="14:21">
      <c r="N303" s="2">
        <v>5</v>
      </c>
      <c r="U303" s="2">
        <v>13</v>
      </c>
    </row>
    <row r="304" spans="14:21">
      <c r="N304" s="2">
        <v>3</v>
      </c>
      <c r="U304" s="2">
        <v>8</v>
      </c>
    </row>
    <row r="305" spans="14:21">
      <c r="N305" s="2">
        <v>7</v>
      </c>
      <c r="U305" s="2">
        <v>12</v>
      </c>
    </row>
    <row r="306" spans="14:21">
      <c r="N306" s="2">
        <v>5</v>
      </c>
      <c r="U306" s="2">
        <v>10</v>
      </c>
    </row>
    <row r="307" spans="14:21">
      <c r="N307" s="2">
        <v>9</v>
      </c>
      <c r="U307" s="2">
        <v>7</v>
      </c>
    </row>
    <row r="308" spans="14:21">
      <c r="N308" s="2">
        <v>6</v>
      </c>
      <c r="U308" s="2">
        <v>6</v>
      </c>
    </row>
    <row r="309" spans="14:21">
      <c r="N309" s="2">
        <v>2</v>
      </c>
      <c r="U309" s="2">
        <v>15</v>
      </c>
    </row>
    <row r="310" spans="14:21">
      <c r="N310" s="2">
        <v>8</v>
      </c>
      <c r="U310" s="2">
        <v>9</v>
      </c>
    </row>
    <row r="311" spans="14:21">
      <c r="N311" s="2">
        <v>8</v>
      </c>
      <c r="U311" s="2">
        <v>16</v>
      </c>
    </row>
    <row r="312" spans="14:21">
      <c r="N312" s="2">
        <v>9</v>
      </c>
      <c r="U312" s="2">
        <v>11</v>
      </c>
    </row>
    <row r="313" spans="14:21">
      <c r="N313" s="2">
        <v>5</v>
      </c>
      <c r="U313" s="2">
        <v>10</v>
      </c>
    </row>
    <row r="314" spans="14:21">
      <c r="N314" s="2">
        <v>4</v>
      </c>
      <c r="U314" s="2">
        <v>15</v>
      </c>
    </row>
    <row r="315" spans="14:21">
      <c r="N315" s="2">
        <v>6</v>
      </c>
      <c r="U315" s="2">
        <v>14</v>
      </c>
    </row>
    <row r="316" spans="14:21">
      <c r="N316" s="2">
        <v>5</v>
      </c>
      <c r="U316" s="2">
        <v>9</v>
      </c>
    </row>
    <row r="317" spans="14:21">
      <c r="N317" s="2">
        <v>4</v>
      </c>
      <c r="U317" s="2">
        <v>15</v>
      </c>
    </row>
    <row r="318" spans="14:21">
      <c r="N318" s="2">
        <v>4</v>
      </c>
      <c r="U318" s="2">
        <v>5</v>
      </c>
    </row>
    <row r="319" spans="14:21">
      <c r="N319" s="2">
        <v>8</v>
      </c>
    </row>
    <row r="320" spans="14:21">
      <c r="N320" s="2">
        <v>5</v>
      </c>
    </row>
    <row r="321" spans="14:14">
      <c r="N321" s="2">
        <v>7</v>
      </c>
    </row>
    <row r="322" spans="14:14">
      <c r="N322" s="2">
        <v>9</v>
      </c>
    </row>
    <row r="323" spans="14:14">
      <c r="N323" s="2">
        <v>4</v>
      </c>
    </row>
    <row r="324" spans="14:14">
      <c r="N324" s="2">
        <v>8</v>
      </c>
    </row>
    <row r="325" spans="14:14">
      <c r="N325" s="2">
        <v>8</v>
      </c>
    </row>
    <row r="326" spans="14:14">
      <c r="N326" s="2">
        <v>13</v>
      </c>
    </row>
    <row r="327" spans="14:14">
      <c r="N327" s="2">
        <v>4</v>
      </c>
    </row>
    <row r="328" spans="14:14">
      <c r="N328" s="2">
        <v>6</v>
      </c>
    </row>
    <row r="329" spans="14:14">
      <c r="N329" s="2">
        <v>14</v>
      </c>
    </row>
    <row r="330" spans="14:14">
      <c r="N330" s="2">
        <v>8</v>
      </c>
    </row>
    <row r="331" spans="14:14">
      <c r="N331" s="2">
        <v>8</v>
      </c>
    </row>
    <row r="332" spans="14:14">
      <c r="N332" s="2">
        <v>5</v>
      </c>
    </row>
    <row r="333" spans="14:14">
      <c r="N333" s="2">
        <v>8</v>
      </c>
    </row>
    <row r="334" spans="14:14">
      <c r="N334" s="2">
        <v>8</v>
      </c>
    </row>
    <row r="335" spans="14:14">
      <c r="N335" s="2">
        <v>6</v>
      </c>
    </row>
    <row r="336" spans="14:14">
      <c r="N336" s="2">
        <v>2</v>
      </c>
    </row>
    <row r="337" spans="14:14">
      <c r="N337" s="2">
        <v>8</v>
      </c>
    </row>
  </sheetData>
  <mergeCells count="6">
    <mergeCell ref="H11:M11"/>
    <mergeCell ref="H12:M12"/>
    <mergeCell ref="O11:T11"/>
    <mergeCell ref="O12:T12"/>
    <mergeCell ref="V11:AA11"/>
    <mergeCell ref="V12:AA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Physics Laboratory</dc:title>
  <dc:subject>Report-12</dc:subject>
  <dc:creator>KHe7</dc:creator>
  <cp:lastModifiedBy>KHe7</cp:lastModifiedBy>
  <dcterms:created xsi:type="dcterms:W3CDTF">2010-10-14T15:17:02Z</dcterms:created>
  <dcterms:modified xsi:type="dcterms:W3CDTF">2011-09-04T16:14:54Z</dcterms:modified>
  <cp:category>UEC Physics Laboratory</cp:category>
  <cp:contentStatus/>
</cp:coreProperties>
</file>